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codeName="ThisWorkbook"/>
  <mc:AlternateContent xmlns:mc="http://schemas.openxmlformats.org/markup-compatibility/2006">
    <mc:Choice Requires="x15">
      <x15ac:absPath xmlns:x15ac="http://schemas.microsoft.com/office/spreadsheetml/2010/11/ac" url="K:\2024 reporting\2Q 2024_Audit\CONSO\Data book\"/>
    </mc:Choice>
  </mc:AlternateContent>
  <xr:revisionPtr revIDLastSave="0" documentId="13_ncr:1_{E54A232E-4A89-4F93-B9DD-18B05A59313B}" xr6:coauthVersionLast="36" xr6:coauthVersionMax="36" xr10:uidLastSave="{00000000-0000-0000-0000-000000000000}"/>
  <bookViews>
    <workbookView xWindow="0" yWindow="0" windowWidth="23040" windowHeight="9060" tabRatio="795" activeTab="5" xr2:uid="{00000000-000D-0000-FFFF-FFFF00000000}"/>
  </bookViews>
  <sheets>
    <sheet name="Contents" sheetId="8" r:id="rId1"/>
    <sheet name="Description of changes" sheetId="25" r:id="rId2"/>
    <sheet name="Segments Performance" sheetId="2" r:id="rId3"/>
    <sheet name="PnL (IFRS)" sheetId="5" r:id="rId4"/>
    <sheet name="BS (IFRS)" sheetId="6" r:id="rId5"/>
    <sheet name="CF (IFRS)" sheetId="13" r:id="rId6"/>
    <sheet name="Reconciliations" sheetId="10" r:id="rId7"/>
    <sheet name="Support" sheetId="24" r:id="rId8"/>
  </sheets>
  <definedNames>
    <definedName name="_xlnm._FilterDatabase" localSheetId="7" hidden="1">Support!$B$1:$AM$486</definedName>
    <definedName name="BU">#REF!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44594.5173611111</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13" l="1"/>
  <c r="G37" i="10" l="1"/>
  <c r="H37" i="10"/>
  <c r="J9" i="10" l="1"/>
  <c r="J7" i="10"/>
  <c r="J6" i="10"/>
  <c r="J4" i="10"/>
  <c r="J11" i="2" l="1"/>
  <c r="J59" i="2"/>
  <c r="J52" i="2"/>
  <c r="J44" i="2"/>
  <c r="J45" i="2" s="1"/>
  <c r="J36" i="2"/>
  <c r="J37" i="2" s="1"/>
  <c r="J61" i="2"/>
  <c r="J28" i="2"/>
  <c r="J29" i="2" s="1"/>
  <c r="J60" i="2"/>
  <c r="J20" i="2"/>
  <c r="J21" i="2" s="1"/>
  <c r="J33" i="10"/>
  <c r="J36" i="10" s="1"/>
  <c r="J10" i="10" l="1"/>
  <c r="J12" i="2"/>
  <c r="B55" i="13" l="1"/>
  <c r="B52" i="13"/>
  <c r="B48" i="13"/>
  <c r="J4" i="13"/>
  <c r="J67" i="13" l="1"/>
  <c r="J59" i="13"/>
  <c r="J36" i="13"/>
  <c r="J41" i="13" s="1"/>
  <c r="J68" i="13" s="1"/>
  <c r="J73" i="13" s="1"/>
  <c r="J74" i="13" l="1"/>
  <c r="L58" i="6"/>
  <c r="L47" i="6"/>
  <c r="L36" i="6"/>
  <c r="L38" i="6" s="1"/>
  <c r="L27" i="6"/>
  <c r="L16" i="6" l="1"/>
  <c r="L28" i="6" s="1"/>
  <c r="K9" i="5"/>
  <c r="K47" i="5"/>
  <c r="L59" i="6"/>
  <c r="L60" i="6" s="1"/>
  <c r="K18" i="5"/>
  <c r="K37" i="5" l="1"/>
  <c r="K39" i="5" s="1"/>
  <c r="K42" i="5" s="1"/>
  <c r="K48" i="5" s="1"/>
  <c r="J37" i="10" s="1"/>
  <c r="K4" i="5" l="1"/>
  <c r="J4" i="2"/>
  <c r="F9" i="5" l="1"/>
  <c r="E61" i="2"/>
  <c r="D61" i="2"/>
  <c r="E60" i="2"/>
  <c r="D60" i="2"/>
  <c r="H61" i="2" l="1"/>
  <c r="G61" i="2"/>
  <c r="H60" i="2"/>
  <c r="G60" i="2"/>
  <c r="E59" i="2" l="1"/>
  <c r="E11" i="2"/>
  <c r="E33" i="10" l="1"/>
  <c r="E36" i="10" s="1"/>
  <c r="E37" i="10" s="1"/>
  <c r="D33" i="10"/>
  <c r="D36" i="10" s="1"/>
  <c r="G33" i="10"/>
  <c r="G36" i="10" s="1"/>
  <c r="H47" i="5" l="1"/>
  <c r="G28" i="2" l="1"/>
  <c r="D28" i="2" l="1"/>
  <c r="D52" i="2"/>
  <c r="D44" i="2"/>
  <c r="D36" i="2"/>
  <c r="E36" i="2" l="1"/>
  <c r="H33" i="10"/>
  <c r="H36" i="10" s="1"/>
  <c r="H52" i="2"/>
  <c r="H59" i="2"/>
  <c r="H44" i="2" l="1"/>
  <c r="H45" i="2" s="1"/>
  <c r="H36" i="2"/>
  <c r="H37" i="2" s="1"/>
  <c r="H9" i="10"/>
  <c r="I47" i="5" l="1"/>
  <c r="H28" i="2"/>
  <c r="H29" i="2" s="1"/>
  <c r="H20" i="2"/>
  <c r="H21" i="2" s="1"/>
  <c r="H6" i="10"/>
  <c r="H7" i="10"/>
  <c r="H11" i="2"/>
  <c r="H67" i="13"/>
  <c r="H59" i="13"/>
  <c r="H36" i="13"/>
  <c r="H41" i="13" s="1"/>
  <c r="J58" i="6"/>
  <c r="J47" i="6"/>
  <c r="J36" i="6"/>
  <c r="J38" i="6" s="1"/>
  <c r="J27" i="6"/>
  <c r="J16" i="6"/>
  <c r="I9" i="5"/>
  <c r="I18" i="5"/>
  <c r="H68" i="13" l="1"/>
  <c r="H73" i="13" s="1"/>
  <c r="H12" i="2"/>
  <c r="H10" i="10"/>
  <c r="I37" i="5"/>
  <c r="I39" i="5" s="1"/>
  <c r="I42" i="5" s="1"/>
  <c r="J59" i="6"/>
  <c r="J60" i="6" s="1"/>
  <c r="J28" i="6"/>
  <c r="I48" i="5" l="1"/>
  <c r="G59" i="2" l="1"/>
  <c r="G52" i="2"/>
  <c r="G44" i="2"/>
  <c r="G9" i="10"/>
  <c r="G7" i="10"/>
  <c r="G6" i="10"/>
  <c r="G45" i="2" l="1"/>
  <c r="G11" i="2"/>
  <c r="G36" i="2"/>
  <c r="G20" i="2"/>
  <c r="G21" i="2" l="1"/>
  <c r="G10" i="10"/>
  <c r="G29" i="2"/>
  <c r="G37" i="2"/>
  <c r="G12" i="2"/>
  <c r="G67" i="13"/>
  <c r="G59" i="13"/>
  <c r="H18" i="5" l="1"/>
  <c r="H9" i="5"/>
  <c r="H37" i="5" l="1"/>
  <c r="H39" i="5" s="1"/>
  <c r="H42" i="5" s="1"/>
  <c r="H48" i="5" s="1"/>
  <c r="G36" i="13" l="1"/>
  <c r="G41" i="13" s="1"/>
  <c r="G68" i="13" s="1"/>
  <c r="G73" i="13" s="1"/>
  <c r="I58" i="6" l="1"/>
  <c r="I47" i="6"/>
  <c r="I36" i="6"/>
  <c r="I38" i="6" s="1"/>
  <c r="I27" i="6"/>
  <c r="I16" i="6"/>
  <c r="I59" i="6" l="1"/>
  <c r="I60" i="6" s="1"/>
  <c r="I28" i="6"/>
  <c r="D9" i="10"/>
  <c r="D20" i="2" l="1"/>
  <c r="D6" i="10" l="1"/>
  <c r="D7" i="10"/>
  <c r="E47" i="5"/>
  <c r="E18" i="5"/>
  <c r="D59" i="2"/>
  <c r="D45" i="2"/>
  <c r="D21" i="2"/>
  <c r="D11" i="2"/>
  <c r="D12" i="2" l="1"/>
  <c r="D10" i="10"/>
  <c r="E9" i="5"/>
  <c r="E37" i="5" s="1"/>
  <c r="E39" i="5" s="1"/>
  <c r="E42" i="5" s="1"/>
  <c r="E48" i="5" s="1"/>
  <c r="D37" i="10" s="1"/>
  <c r="E58" i="6" l="1"/>
  <c r="E47" i="6"/>
  <c r="E36" i="6"/>
  <c r="E38" i="6" s="1"/>
  <c r="E27" i="6"/>
  <c r="E16" i="6"/>
  <c r="E59" i="6" l="1"/>
  <c r="E28" i="6"/>
  <c r="E60" i="6"/>
  <c r="D59" i="13"/>
  <c r="D67" i="13"/>
  <c r="F58" i="6" l="1"/>
  <c r="F47" i="6"/>
  <c r="F16" i="6"/>
  <c r="E67" i="13"/>
  <c r="E59" i="13"/>
  <c r="F27" i="6"/>
  <c r="F36" i="6"/>
  <c r="F38" i="6" s="1"/>
  <c r="F18" i="5"/>
  <c r="F59" i="6" l="1"/>
  <c r="F60" i="6" s="1"/>
  <c r="F28" i="6"/>
  <c r="F37" i="5"/>
  <c r="F39" i="5" l="1"/>
  <c r="F42" i="5" s="1"/>
  <c r="F48" i="5" s="1"/>
  <c r="E36" i="13" l="1"/>
  <c r="E41" i="13" s="1"/>
  <c r="E68" i="13" s="1"/>
  <c r="E73" i="13" s="1"/>
  <c r="E28" i="2" l="1"/>
  <c r="E20" i="2"/>
  <c r="C314" i="24" l="1"/>
  <c r="B314" i="24"/>
  <c r="A1" i="8" l="1"/>
  <c r="B33" i="10" l="1"/>
  <c r="B34" i="10"/>
  <c r="B43" i="5"/>
  <c r="B19" i="10"/>
  <c r="B24" i="10"/>
  <c r="B10" i="6"/>
  <c r="B25" i="5"/>
  <c r="B39" i="13"/>
  <c r="B30" i="5"/>
  <c r="B19" i="13"/>
  <c r="B26" i="13"/>
  <c r="H4" i="13"/>
  <c r="I4" i="5"/>
  <c r="H4" i="2"/>
  <c r="H4" i="10"/>
  <c r="F4" i="6"/>
  <c r="A1" i="25"/>
  <c r="B53" i="13"/>
  <c r="B50" i="13"/>
  <c r="G4" i="10"/>
  <c r="G4" i="13"/>
  <c r="B54" i="13"/>
  <c r="B45" i="6"/>
  <c r="H4" i="5"/>
  <c r="G4" i="2"/>
  <c r="B9" i="10"/>
  <c r="B8" i="10"/>
  <c r="D4" i="10"/>
  <c r="D4" i="2"/>
  <c r="E4" i="5"/>
  <c r="B21" i="6"/>
  <c r="D4" i="13"/>
  <c r="B28" i="13"/>
  <c r="B66" i="13"/>
  <c r="B3" i="25"/>
  <c r="B6" i="25"/>
  <c r="B5" i="25"/>
  <c r="B4" i="25"/>
  <c r="B45" i="13"/>
  <c r="B44" i="13"/>
  <c r="B43" i="13"/>
  <c r="B46" i="13"/>
  <c r="E4" i="10"/>
  <c r="B10" i="10"/>
  <c r="B5" i="10"/>
  <c r="B7" i="10"/>
  <c r="B6" i="10"/>
  <c r="B12" i="10"/>
  <c r="E4" i="13"/>
  <c r="B46" i="5"/>
  <c r="B45" i="5"/>
  <c r="B53" i="5"/>
  <c r="B39" i="5"/>
  <c r="B42" i="5"/>
  <c r="F4" i="5"/>
  <c r="B57" i="2"/>
  <c r="B48" i="2"/>
  <c r="B39" i="2"/>
  <c r="B29" i="2"/>
  <c r="B20" i="2"/>
  <c r="B10" i="2"/>
  <c r="B9" i="2"/>
  <c r="B17" i="2"/>
  <c r="B25" i="2"/>
  <c r="B51" i="2"/>
  <c r="B50" i="2"/>
  <c r="B31" i="2"/>
  <c r="B56" i="2"/>
  <c r="B47" i="2"/>
  <c r="B37" i="2"/>
  <c r="B28" i="2"/>
  <c r="B19" i="2"/>
  <c r="B52" i="2"/>
  <c r="B42" i="2"/>
  <c r="B12" i="2"/>
  <c r="B40" i="2"/>
  <c r="E4" i="2"/>
  <c r="B55" i="2"/>
  <c r="B45" i="2"/>
  <c r="B36" i="2"/>
  <c r="B27" i="2"/>
  <c r="B18" i="2"/>
  <c r="B8" i="2"/>
  <c r="B43" i="2"/>
  <c r="B16" i="2"/>
  <c r="B33" i="2"/>
  <c r="B41" i="2"/>
  <c r="B49" i="2"/>
  <c r="B54" i="2"/>
  <c r="B44" i="2"/>
  <c r="B35" i="2"/>
  <c r="B26" i="2"/>
  <c r="B32" i="2"/>
  <c r="B58" i="2"/>
  <c r="B34" i="2"/>
  <c r="B24" i="2"/>
  <c r="B23" i="2"/>
  <c r="B21" i="2"/>
  <c r="B15" i="2"/>
  <c r="B59" i="2"/>
  <c r="B11" i="2"/>
  <c r="B40" i="5"/>
  <c r="B59" i="5"/>
  <c r="B60" i="5"/>
  <c r="B41" i="5"/>
  <c r="B63" i="5"/>
  <c r="B61" i="5"/>
  <c r="B62" i="5"/>
  <c r="B64" i="5"/>
  <c r="B71" i="13"/>
  <c r="B13" i="10"/>
  <c r="B56" i="13"/>
  <c r="B7" i="13"/>
  <c r="B22" i="10"/>
  <c r="B31" i="10"/>
  <c r="B8" i="13"/>
  <c r="B16" i="13"/>
  <c r="B25" i="13"/>
  <c r="B31" i="13"/>
  <c r="B37" i="13"/>
  <c r="B49" i="13"/>
  <c r="B60" i="13"/>
  <c r="B18" i="6"/>
  <c r="B25" i="6"/>
  <c r="B33" i="6"/>
  <c r="B41" i="6"/>
  <c r="B50" i="6"/>
  <c r="B58" i="6"/>
  <c r="B7" i="5"/>
  <c r="B15" i="5"/>
  <c r="B24" i="5"/>
  <c r="B33" i="5"/>
  <c r="B54" i="5"/>
  <c r="B51" i="5"/>
  <c r="B6" i="2"/>
  <c r="B9" i="13"/>
  <c r="B26" i="6"/>
  <c r="B59" i="6"/>
  <c r="B14" i="10"/>
  <c r="B23" i="10"/>
  <c r="B32" i="10"/>
  <c r="B15" i="10"/>
  <c r="B25" i="10"/>
  <c r="B35" i="10"/>
  <c r="B10" i="13"/>
  <c r="B18" i="13"/>
  <c r="B33" i="13"/>
  <c r="B40" i="13"/>
  <c r="B51" i="13"/>
  <c r="B62" i="13"/>
  <c r="B67" i="13"/>
  <c r="B4" i="13"/>
  <c r="B12" i="6"/>
  <c r="B20" i="6"/>
  <c r="B27" i="6"/>
  <c r="B35" i="6"/>
  <c r="B43" i="6"/>
  <c r="B52" i="6"/>
  <c r="B60" i="6"/>
  <c r="B9" i="5"/>
  <c r="B17" i="5"/>
  <c r="B35" i="5"/>
  <c r="B44" i="5"/>
  <c r="B56" i="5"/>
  <c r="B32" i="13"/>
  <c r="B16" i="10"/>
  <c r="B26" i="10"/>
  <c r="B36" i="10"/>
  <c r="B11" i="13"/>
  <c r="B20" i="13"/>
  <c r="B34" i="13"/>
  <c r="B41" i="13"/>
  <c r="B63" i="13"/>
  <c r="B68" i="13"/>
  <c r="B5" i="6"/>
  <c r="B13" i="6"/>
  <c r="B28" i="6"/>
  <c r="B36" i="6"/>
  <c r="B44" i="6"/>
  <c r="B53" i="6"/>
  <c r="B61" i="6"/>
  <c r="B18" i="5"/>
  <c r="B27" i="5"/>
  <c r="B36" i="5"/>
  <c r="B57" i="5"/>
  <c r="B27" i="13"/>
  <c r="B11" i="6"/>
  <c r="B51" i="6"/>
  <c r="B17" i="10"/>
  <c r="B27" i="10"/>
  <c r="B12" i="13"/>
  <c r="B21" i="13"/>
  <c r="B35" i="13"/>
  <c r="B42" i="13"/>
  <c r="B64" i="13"/>
  <c r="B69" i="13"/>
  <c r="B6" i="6"/>
  <c r="B14" i="6"/>
  <c r="B29" i="6"/>
  <c r="B37" i="6"/>
  <c r="B46" i="6"/>
  <c r="B54" i="6"/>
  <c r="B4" i="6"/>
  <c r="B11" i="5"/>
  <c r="B20" i="5"/>
  <c r="B28" i="5"/>
  <c r="B37" i="5"/>
  <c r="B58" i="5"/>
  <c r="B18" i="10"/>
  <c r="B28" i="10"/>
  <c r="B4" i="10"/>
  <c r="B13" i="13"/>
  <c r="B22" i="13"/>
  <c r="B36" i="13"/>
  <c r="B70" i="13"/>
  <c r="B7" i="6"/>
  <c r="B15" i="6"/>
  <c r="B22" i="6"/>
  <c r="B30" i="6"/>
  <c r="B38" i="6"/>
  <c r="B47" i="6"/>
  <c r="B55" i="6"/>
  <c r="B5" i="5"/>
  <c r="B21" i="5"/>
  <c r="B29" i="5"/>
  <c r="B38" i="5"/>
  <c r="B47" i="5"/>
  <c r="B61" i="13"/>
  <c r="B19" i="6"/>
  <c r="B12" i="5"/>
  <c r="B17" i="13"/>
  <c r="B34" i="6"/>
  <c r="B20" i="10"/>
  <c r="B29" i="10"/>
  <c r="B5" i="13"/>
  <c r="B14" i="13"/>
  <c r="B23" i="13"/>
  <c r="B29" i="13"/>
  <c r="B58" i="13"/>
  <c r="B72" i="13"/>
  <c r="B8" i="6"/>
  <c r="B16" i="6"/>
  <c r="B23" i="6"/>
  <c r="B31" i="6"/>
  <c r="B39" i="6"/>
  <c r="B48" i="6"/>
  <c r="B56" i="6"/>
  <c r="B13" i="5"/>
  <c r="B22" i="5"/>
  <c r="B31" i="5"/>
  <c r="B48" i="5"/>
  <c r="B4" i="5"/>
  <c r="B4" i="2"/>
  <c r="B21" i="10"/>
  <c r="B30" i="10"/>
  <c r="B6" i="13"/>
  <c r="B15" i="13"/>
  <c r="B24" i="13"/>
  <c r="B30" i="13"/>
  <c r="B47" i="13"/>
  <c r="B59" i="13"/>
  <c r="B65" i="13"/>
  <c r="B73" i="13"/>
  <c r="B9" i="6"/>
  <c r="B17" i="6"/>
  <c r="B24" i="6"/>
  <c r="B32" i="6"/>
  <c r="B40" i="6"/>
  <c r="B49" i="6"/>
  <c r="B57" i="6"/>
  <c r="B6" i="5"/>
  <c r="B14" i="5"/>
  <c r="B23" i="5"/>
  <c r="B32" i="5"/>
  <c r="B50" i="5"/>
  <c r="B5" i="2"/>
  <c r="B38" i="13"/>
  <c r="B42" i="6"/>
  <c r="B16" i="5"/>
  <c r="B26" i="5"/>
  <c r="B8" i="5"/>
  <c r="B34" i="5"/>
  <c r="B55" i="5"/>
  <c r="B52" i="5"/>
  <c r="B7" i="2"/>
  <c r="A1" i="10"/>
  <c r="A1" i="13"/>
  <c r="A1" i="6"/>
  <c r="A1" i="5"/>
  <c r="A1" i="2"/>
  <c r="G4" i="8"/>
  <c r="G15" i="8"/>
  <c r="G14" i="8"/>
  <c r="G13" i="8"/>
  <c r="G12" i="8"/>
  <c r="G11" i="8"/>
  <c r="G10" i="8"/>
  <c r="G8" i="8"/>
  <c r="D36" i="13" l="1"/>
  <c r="D41" i="13" s="1"/>
  <c r="D68" i="13" s="1"/>
  <c r="D73" i="13" s="1"/>
  <c r="D37" i="2" l="1"/>
  <c r="D29" i="2"/>
  <c r="E6" i="10" l="1"/>
  <c r="E7" i="10"/>
  <c r="E9" i="10"/>
  <c r="E12" i="2" l="1"/>
  <c r="E10" i="10" l="1"/>
  <c r="E21" i="2" l="1"/>
  <c r="E29" i="2" l="1"/>
  <c r="E37" i="2" l="1"/>
  <c r="E44" i="2"/>
  <c r="E45" i="2" s="1"/>
  <c r="E52" i="2" l="1"/>
</calcChain>
</file>

<file path=xl/sharedStrings.xml><?xml version="1.0" encoding="utf-8"?>
<sst xmlns="http://schemas.openxmlformats.org/spreadsheetml/2006/main" count="975" uniqueCount="658">
  <si>
    <t>FY 2020</t>
  </si>
  <si>
    <t>Q1 2020</t>
  </si>
  <si>
    <t>Q2 2020</t>
  </si>
  <si>
    <t>Q3 2020</t>
  </si>
  <si>
    <t>Q4 2020</t>
  </si>
  <si>
    <t>Total revenue</t>
  </si>
  <si>
    <t>Total operating expenses</t>
  </si>
  <si>
    <t>Edtech</t>
  </si>
  <si>
    <t>Online advertising</t>
  </si>
  <si>
    <t>MMO games</t>
  </si>
  <si>
    <t>Community IVAS</t>
  </si>
  <si>
    <t>Personnel expenses</t>
  </si>
  <si>
    <t>Agent/partner fees</t>
  </si>
  <si>
    <t>Marketing expenses</t>
  </si>
  <si>
    <t>Server hosting expenses</t>
  </si>
  <si>
    <t>Professional services</t>
  </si>
  <si>
    <t>Other revenue</t>
  </si>
  <si>
    <t>Depreciation and amortisation</t>
  </si>
  <si>
    <t>Other operating expenses</t>
  </si>
  <si>
    <t>Share of loss of equity accounted associates and joint ventures</t>
  </si>
  <si>
    <t>Finance income</t>
  </si>
  <si>
    <t>Finance expenses</t>
  </si>
  <si>
    <t>Goodwill impairment</t>
  </si>
  <si>
    <t>Gain on remeasurement of previously held interest in equity accounted associate</t>
  </si>
  <si>
    <t>Income tax benefit/(expense)</t>
  </si>
  <si>
    <t>Attributable to:</t>
  </si>
  <si>
    <t>Equity holders of the parent</t>
  </si>
  <si>
    <t>Other comprehensive income that may be reclassified to profit or loss in subsequent periods</t>
  </si>
  <si>
    <t>Exchange differences on translation of foreign operations:</t>
  </si>
  <si>
    <t>Differences arising during the period</t>
  </si>
  <si>
    <t>Total other comprehensive income, net of tax effect of 0</t>
  </si>
  <si>
    <t>Total comprehensive loss, net of tax</t>
  </si>
  <si>
    <t>Loss per share, in RUB:</t>
  </si>
  <si>
    <t>Basic loss per share attributable to ordinary equity holders of the parent</t>
  </si>
  <si>
    <t>FY 2019</t>
  </si>
  <si>
    <t>Impairment of intangible assets</t>
  </si>
  <si>
    <t>Gain on joint ventures formation</t>
  </si>
  <si>
    <t>Net gain on loss of control in subsidiaries</t>
  </si>
  <si>
    <t>Net (loss)/gain on disposal of intangible assets</t>
  </si>
  <si>
    <t>ASSETS</t>
  </si>
  <si>
    <t>Non-current assets</t>
  </si>
  <si>
    <t>Investments in equity accounted associates and joint ventures</t>
  </si>
  <si>
    <t>Goodwill</t>
  </si>
  <si>
    <t>Right-of-use assets</t>
  </si>
  <si>
    <t>Other intangible assets</t>
  </si>
  <si>
    <t>Property and equipment</t>
  </si>
  <si>
    <t>Financial assets at fair value through profit or loss</t>
  </si>
  <si>
    <t>Deferred income tax assets</t>
  </si>
  <si>
    <t>Advance under office lease contract</t>
  </si>
  <si>
    <t>Total non-current assets</t>
  </si>
  <si>
    <t>Current assets</t>
  </si>
  <si>
    <t xml:space="preserve">Prepaid income tax </t>
  </si>
  <si>
    <t>Prepaid expenses and advances to suppliers</t>
  </si>
  <si>
    <t>Other current assets</t>
  </si>
  <si>
    <t>Cash and cash equivalents</t>
  </si>
  <si>
    <t>Assets held for sale</t>
  </si>
  <si>
    <t>Total current assets</t>
  </si>
  <si>
    <t>Total assets</t>
  </si>
  <si>
    <t>EQUITY AND LIABILITIES</t>
  </si>
  <si>
    <t>Equity attributable to equity holders of the parent</t>
  </si>
  <si>
    <t>Issued capital</t>
  </si>
  <si>
    <t>Share premium</t>
  </si>
  <si>
    <t>Treasury shares</t>
  </si>
  <si>
    <t>Retained earnings</t>
  </si>
  <si>
    <t>Foreign currency translation reserve</t>
  </si>
  <si>
    <t>Total equity attributable to equity holders of the parent</t>
  </si>
  <si>
    <t>Non-controlling interests</t>
  </si>
  <si>
    <t>Total equity</t>
  </si>
  <si>
    <t>Non-current liabilities</t>
  </si>
  <si>
    <t>Deferred income tax liabilities</t>
  </si>
  <si>
    <t>Deferred revenue</t>
  </si>
  <si>
    <t>Non-current lease liabilities</t>
  </si>
  <si>
    <t>Non-current financial liabilities at fair value through profit or loss</t>
  </si>
  <si>
    <t>Long-term interest-bearing loans and bonds</t>
  </si>
  <si>
    <t>Other non-current liabilities</t>
  </si>
  <si>
    <t>Total non-current liabilities</t>
  </si>
  <si>
    <t>Current liabilities</t>
  </si>
  <si>
    <t>Trade accounts payable</t>
  </si>
  <si>
    <t>Income tax payable</t>
  </si>
  <si>
    <t>VAT and other taxes payable</t>
  </si>
  <si>
    <t>Deferred revenue and customer advances</t>
  </si>
  <si>
    <t>Short-term portion of long-term interest-bearing loans</t>
  </si>
  <si>
    <t>Current lease liabilities</t>
  </si>
  <si>
    <t>Other payables, accrued expenses and contingent consideration liabilities</t>
  </si>
  <si>
    <t>Liabilities directly associated with assets held for sale</t>
  </si>
  <si>
    <t>Total current liabilities</t>
  </si>
  <si>
    <t>Total liabilities</t>
  </si>
  <si>
    <t>Total equity and liabilities</t>
  </si>
  <si>
    <t xml:space="preserve">Cash flows from operating activities </t>
  </si>
  <si>
    <t>Other non-cash items</t>
  </si>
  <si>
    <t>Change in operating assets and liabilities:</t>
  </si>
  <si>
    <t>Operating cash flows before interest, income taxes and contingent consideration settlement</t>
  </si>
  <si>
    <t>Interest received</t>
  </si>
  <si>
    <t>Interest paid</t>
  </si>
  <si>
    <t xml:space="preserve">Income tax paid </t>
  </si>
  <si>
    <t xml:space="preserve">Net cash provided by operating activities </t>
  </si>
  <si>
    <t>Cash flows from investing activities:</t>
  </si>
  <si>
    <t>Dividends received from equity accounted associates</t>
  </si>
  <si>
    <t>Loans issued</t>
  </si>
  <si>
    <t xml:space="preserve">Cash paid for acquisitions of subsidiaries, net of cash acquired </t>
  </si>
  <si>
    <t xml:space="preserve">Cash paid for investments in equity accounted associates </t>
  </si>
  <si>
    <t>Net cash used in investing activities</t>
  </si>
  <si>
    <t>Cash flows from financing activities:</t>
  </si>
  <si>
    <t>Loans repaid</t>
  </si>
  <si>
    <t>Cash paid for non-controlling interests in subsidiaries</t>
  </si>
  <si>
    <t>Dividends paid by subsidiaries to non-controlling shareholders</t>
  </si>
  <si>
    <t>Effect of exchange differences on cash balances</t>
  </si>
  <si>
    <t>Cash and cash equivalents at the beginning of the period</t>
  </si>
  <si>
    <t>Cash and cash equivalents at the end of the period</t>
  </si>
  <si>
    <t>Table of Contents:</t>
  </si>
  <si>
    <t>PnL (IFRS)</t>
  </si>
  <si>
    <t>BS (IFRS)</t>
  </si>
  <si>
    <t>CF (IFRS)</t>
  </si>
  <si>
    <t>Back to Contents</t>
  </si>
  <si>
    <t>Total Group</t>
  </si>
  <si>
    <t>9m 2020</t>
  </si>
  <si>
    <t>Loss on remeasurement of financial instruments</t>
  </si>
  <si>
    <t>Сash settled and equity settled share based payments</t>
  </si>
  <si>
    <t>Short-term time deposits</t>
  </si>
  <si>
    <t>Dividend revenue from venture capital investments</t>
  </si>
  <si>
    <t>Settlement of contingent consideration of business combinations</t>
  </si>
  <si>
    <t>Settlement of initial fair value of the contingent consideration at acquisition date</t>
  </si>
  <si>
    <t>Proceeds from disposal of subsidiaries, net of cash disposed</t>
  </si>
  <si>
    <t>Proceeds from issuance of GDR, net of issuance costs paid</t>
  </si>
  <si>
    <t>Cash paid for treasury shares</t>
  </si>
  <si>
    <t xml:space="preserve">Education technology services </t>
  </si>
  <si>
    <t>Segments Performance</t>
  </si>
  <si>
    <t>Inventories</t>
  </si>
  <si>
    <t>9m 2021</t>
  </si>
  <si>
    <t>Cash received from disposal of non-controlling interests in subsidiaries</t>
  </si>
  <si>
    <t>Net loss on venture capital investments*</t>
  </si>
  <si>
    <t>3m 2020</t>
  </si>
  <si>
    <t>6m 2020</t>
  </si>
  <si>
    <t>3m 2021</t>
  </si>
  <si>
    <t>6m 2021</t>
  </si>
  <si>
    <t>Revenue</t>
  </si>
  <si>
    <t>Changes in deferred revenues</t>
  </si>
  <si>
    <t>Adjustments</t>
  </si>
  <si>
    <t>Share-based payment transactions</t>
  </si>
  <si>
    <t>Other</t>
  </si>
  <si>
    <t>Adjusted EBITDA</t>
  </si>
  <si>
    <t>Expected credit loss on consideration receivable</t>
  </si>
  <si>
    <t>Group Adjusted revenue</t>
  </si>
  <si>
    <t>Q4 2021</t>
  </si>
  <si>
    <t>FY 2021</t>
  </si>
  <si>
    <t>Description of changes</t>
  </si>
  <si>
    <t>Reconciliations</t>
  </si>
  <si>
    <t>Group consolidated revenue under IFRS</t>
  </si>
  <si>
    <t>Impairment of fair value adjustments to intangible assets</t>
  </si>
  <si>
    <t>Net gain on financial assets and liabilities at fair value through profit or loss</t>
  </si>
  <si>
    <t>Impairment of equity accounted associates</t>
  </si>
  <si>
    <t>Net loss on disposal of intangible assets</t>
  </si>
  <si>
    <t>Amortisation of fair value adjustments to intangible assets</t>
  </si>
  <si>
    <t>Net loss on financial liabilities at amortised cost</t>
  </si>
  <si>
    <t>Differences in recognition of net share in loss of equity accounted associates and joint ventures</t>
  </si>
  <si>
    <t>Tax effect of the adjustments</t>
  </si>
  <si>
    <t>Amortization of PPA</t>
  </si>
  <si>
    <t>Share-based payments (AER)</t>
  </si>
  <si>
    <t>Long-term incentive plan (Samokat)</t>
  </si>
  <si>
    <t>Forex and other adjustments</t>
  </si>
  <si>
    <t>Expected credit loss allowance on trade receivables</t>
  </si>
  <si>
    <t xml:space="preserve">Loss on remeasurement of financial instruments </t>
  </si>
  <si>
    <t>Increase in financial assets &amp; liabilities at fair value through profit or loss</t>
  </si>
  <si>
    <t>Loans received, net of bank commission</t>
  </si>
  <si>
    <t>Adjusted EBITDA margin, %</t>
  </si>
  <si>
    <t>Consolidated net profit under IFRS</t>
  </si>
  <si>
    <t>Group Adjusted net profit</t>
  </si>
  <si>
    <t>Share of O2O JV net profit under IFRS</t>
  </si>
  <si>
    <t>Share of O2O JV Adjusted net profit</t>
  </si>
  <si>
    <t>Share of Uchi.ru net profit under IFRS</t>
  </si>
  <si>
    <t>Share of Uchi.ru Adjusted net profit</t>
  </si>
  <si>
    <t>Share of Umskul net profit under IFRS</t>
  </si>
  <si>
    <t>Share of Umskul Adjusted net profit</t>
  </si>
  <si>
    <t>3m 2022</t>
  </si>
  <si>
    <t>Expected credit loss allowance on cash and cash equivalents</t>
  </si>
  <si>
    <t>Gross and net debt</t>
  </si>
  <si>
    <t>Interest-bearing loans and bonds</t>
  </si>
  <si>
    <t>Gross debt excl. lease liabilities</t>
  </si>
  <si>
    <t>Lease liabilities</t>
  </si>
  <si>
    <t>Gross debt incl. lease liabilities</t>
  </si>
  <si>
    <t>Net debt excl. lease liabilities</t>
  </si>
  <si>
    <t>Net debt incl. lease liabilities</t>
  </si>
  <si>
    <t>Net debt excl. LL / Adjusted EBITDA LTM</t>
  </si>
  <si>
    <t>Net debt incl. LL / Adjusted EBITDA LTM</t>
  </si>
  <si>
    <t>Adjusted EBITDA LTM</t>
  </si>
  <si>
    <t>Expected credit loss on restricted cash</t>
  </si>
  <si>
    <t>Barter revenues</t>
  </si>
  <si>
    <t>Current financial liabilities at fair value through profit or loss</t>
  </si>
  <si>
    <t>6m 2022</t>
  </si>
  <si>
    <t>Other operating income</t>
  </si>
  <si>
    <t>Total operating expenses, net</t>
  </si>
  <si>
    <t>Итого по группе</t>
  </si>
  <si>
    <t>Выручка</t>
  </si>
  <si>
    <t>Корректировки</t>
  </si>
  <si>
    <t>Бартерная выручка</t>
  </si>
  <si>
    <t>Изменение отложенной выручки</t>
  </si>
  <si>
    <t>Итого операционные расходы</t>
  </si>
  <si>
    <t>Платежи, основанные на акциях</t>
  </si>
  <si>
    <t>Резерв под ожидаемые кредитные убытки по вознаграждению к получению</t>
  </si>
  <si>
    <t>Прочее</t>
  </si>
  <si>
    <t>Скорректированный чистый убыток Группы</t>
  </si>
  <si>
    <t>Элиминации</t>
  </si>
  <si>
    <t>ММО игры</t>
  </si>
  <si>
    <t>Операционные сегменты, млн руб.</t>
  </si>
  <si>
    <t>4кв 2021</t>
  </si>
  <si>
    <t>1кв 2020</t>
  </si>
  <si>
    <t>2кв 2020</t>
  </si>
  <si>
    <t>3кв 2020</t>
  </si>
  <si>
    <t>4кв 2020</t>
  </si>
  <si>
    <t>Консолидированный отчет о совокупном доходе, млн руб.</t>
  </si>
  <si>
    <t xml:space="preserve">Онлайн реклама </t>
  </si>
  <si>
    <t>Пользовательские платежи</t>
  </si>
  <si>
    <t>Образовательные технологии</t>
  </si>
  <si>
    <t>Прочая выручка</t>
  </si>
  <si>
    <t>Итого выручка</t>
  </si>
  <si>
    <t>Чистый убыток от вложений в совместные предприятия*</t>
  </si>
  <si>
    <t>Расходы на персонал</t>
  </si>
  <si>
    <t>Вознаграждение агентам/партнерам</t>
  </si>
  <si>
    <t>Маркетинговые расходы</t>
  </si>
  <si>
    <t>Расходы на хостинг серверов</t>
  </si>
  <si>
    <t>Профессиональные услуги</t>
  </si>
  <si>
    <t>Прочие операционные доходы</t>
  </si>
  <si>
    <t>Прочие операционные расходы</t>
  </si>
  <si>
    <t>Итого операционные расходы, нетто</t>
  </si>
  <si>
    <t>Износ и амортизация</t>
  </si>
  <si>
    <t>Обесценение нематериальных активов</t>
  </si>
  <si>
    <t>Доля в убытке ассоциированных организаций и совместных предприятий, учитываемых по методу долевого участия</t>
  </si>
  <si>
    <t>Финансовые доходы</t>
  </si>
  <si>
    <t>Финансовые расходы</t>
  </si>
  <si>
    <t>Обесценение гудвила</t>
  </si>
  <si>
    <t>Обесценение ассоциированных организаций и совместных предприятий, учитываемых по методу долевого участия</t>
  </si>
  <si>
    <t>Чистый убыток от выбытия нематериальных активов</t>
  </si>
  <si>
    <t>Чистый (убыток)/прибыль от выбытия нематериальных активов</t>
  </si>
  <si>
    <t>Чистая прибыль от потери контроля над дочерними компаниями</t>
  </si>
  <si>
    <t>Убыток от переоценки финансовых инструментов</t>
  </si>
  <si>
    <t>Резерв под ожидаемые кредитные убытки по денежным средствам с ограниченным правом использования</t>
  </si>
  <si>
    <t>(Расходы)/доходы по налогу на прибыль</t>
  </si>
  <si>
    <t>Приходящийся на:</t>
  </si>
  <si>
    <t>Акционеров материнской компании</t>
  </si>
  <si>
    <t>Неконтролирующие доли участия</t>
  </si>
  <si>
    <t>Итого прочий совокупный убыток, который может быть переклассифицирован в состав прибыли или убытка в последующих периодах</t>
  </si>
  <si>
    <t>Влияние пересчета валюты совместных предприятий Группы в валюту представления</t>
  </si>
  <si>
    <t>Разницы, возникшие в течение периода</t>
  </si>
  <si>
    <t>Итого прочий совокупный убыток за вычетом влияния налога на прибыль в сумме 0</t>
  </si>
  <si>
    <t>Итого совокупный убыток, за вычетом налога на прибыль</t>
  </si>
  <si>
    <t>Прибыль/(убыток) на акцию (в руб.):</t>
  </si>
  <si>
    <t>Базовая прибыль/(убыток) на акцию, приходящийся на держателей обыкновенных акций материнской компании</t>
  </si>
  <si>
    <t>Разводненная прибыль на акцию, приходящаяся на держателей обыкновенных акций материнской компании</t>
  </si>
  <si>
    <t>АКТИВЫ</t>
  </si>
  <si>
    <t xml:space="preserve">Внеоборотные активы </t>
  </si>
  <si>
    <t>Инвестиции в ассоциированные организации и совместные предприятия, учитываемые по методу долевого участия</t>
  </si>
  <si>
    <t>Гудвил</t>
  </si>
  <si>
    <t>Активы в форме права пользования</t>
  </si>
  <si>
    <t>Прочие нематериальные активы</t>
  </si>
  <si>
    <t>Основные средства</t>
  </si>
  <si>
    <t>Финансовые активы, оцениваемые по справедливой стоимости через прибыль или убыток</t>
  </si>
  <si>
    <t>Отложенные налоговые активы</t>
  </si>
  <si>
    <t>Авансовые платежи по договорам аренды офисных помещений</t>
  </si>
  <si>
    <t>Оборотные активы</t>
  </si>
  <si>
    <t>Предоплата по налогу на прибыль</t>
  </si>
  <si>
    <t>Итого внеоборотные активы</t>
  </si>
  <si>
    <t>Расходы будущих периодов и авансы поставщикам</t>
  </si>
  <si>
    <t>Займы выданные</t>
  </si>
  <si>
    <t>Запасы</t>
  </si>
  <si>
    <t>Прочие оборотные активы</t>
  </si>
  <si>
    <t>Денежные средства и их эквиваленты</t>
  </si>
  <si>
    <t>Активы, предназначенные для продажи</t>
  </si>
  <si>
    <t>Итого оборотные активы</t>
  </si>
  <si>
    <t>Итого активы</t>
  </si>
  <si>
    <t>Капитал и обязательства</t>
  </si>
  <si>
    <t>Капитал, приходящийся на акционеров материнской компании</t>
  </si>
  <si>
    <t>Уставный капитал</t>
  </si>
  <si>
    <t>Эмиссионный доход</t>
  </si>
  <si>
    <t>Собственные акции, выкупленные у акционеров</t>
  </si>
  <si>
    <t>Нераспределенная прибыль</t>
  </si>
  <si>
    <t>Резерв по пересчету иностранных операций в валюту представления</t>
  </si>
  <si>
    <t>Итого капитал, приходящийся на акционеров материнской компании</t>
  </si>
  <si>
    <t>Итого капитал</t>
  </si>
  <si>
    <t>Долгосрочные обязательства</t>
  </si>
  <si>
    <t>Отложенные налоговые обязательства</t>
  </si>
  <si>
    <t>Отложенная выручка</t>
  </si>
  <si>
    <t>Долгосрочные обязательства по аренде</t>
  </si>
  <si>
    <t>Долгосрочные финансовые обязательства, оцениваемые по справедливой стоимости через прибыль или убыток</t>
  </si>
  <si>
    <t>Долгосрочные процентные кредиты и облигации</t>
  </si>
  <si>
    <t>Прочие долгосрочные обязательства</t>
  </si>
  <si>
    <t>Итого долгорочные обязательства</t>
  </si>
  <si>
    <t>Краткосрочные обязательства</t>
  </si>
  <si>
    <t>Торговая кредиторская задолженность</t>
  </si>
  <si>
    <t>Обязательства по налогу на прибыль</t>
  </si>
  <si>
    <t>НДС и прочие налоговые обязательства</t>
  </si>
  <si>
    <t>Отложенная выручка и авансы полученные от клиентов</t>
  </si>
  <si>
    <t>Краткосрочные процентные кредиты и облигации</t>
  </si>
  <si>
    <t>Краткосрочные обязательства по аренде</t>
  </si>
  <si>
    <t>Краткосрочные финансовые обязательства, оцениваемые по справедливой стоимости через прибыль или убыток</t>
  </si>
  <si>
    <t>Прочие краткосрочные обязательства и начисленные расходы</t>
  </si>
  <si>
    <t>Итого краткосрочные обязательства</t>
  </si>
  <si>
    <t>Итого обязательства</t>
  </si>
  <si>
    <t>Итого капитал и обязательства</t>
  </si>
  <si>
    <t>Обязательства, непосредственно связанные с активами, предназначенными для продажи</t>
  </si>
  <si>
    <t>Денежные потоки от операционной деятельности</t>
  </si>
  <si>
    <t xml:space="preserve">Финансовые расходы </t>
  </si>
  <si>
    <t>Резерв под ожидаемые кредитные убытки по торговой дебиторской задолженности</t>
  </si>
  <si>
    <t xml:space="preserve">Убыток от переоценки финансовых инструментов </t>
  </si>
  <si>
    <t>Платежи, основанные на акциях, расчеты по которым производятся долевыми инструментами и денежными средствами</t>
  </si>
  <si>
    <t>Прочие неденежные статьи</t>
  </si>
  <si>
    <t xml:space="preserve">Изменения в операционных активах и обязательствах </t>
  </si>
  <si>
    <t>Увеличение финансовых активов, оцениваемых по справедливой стоимости через прибыль или убыток</t>
  </si>
  <si>
    <t xml:space="preserve">Денежные потоки от операционной деятельности до уплаты процентов и налога на прибыль </t>
  </si>
  <si>
    <t>Проценты полученные</t>
  </si>
  <si>
    <t>Проценты уплаченные</t>
  </si>
  <si>
    <t>Налог на прибыль уплаченный</t>
  </si>
  <si>
    <t>Чистые денежные средства, полученные от операционной деятельности</t>
  </si>
  <si>
    <t>Денежные потоки от инвестиционной деятельности</t>
  </si>
  <si>
    <t>Дивиденды, полученные от ассоциированных организаций, учитываемых по методу долевого участия</t>
  </si>
  <si>
    <t>Займы полученные</t>
  </si>
  <si>
    <t>Денежные средства, уплаченные за приобретение дочерних организаций, за вычетом полученных денежных средств</t>
  </si>
  <si>
    <t>Поступления от выбытия дочерних организаций, за вычетом выбывших денежных средств</t>
  </si>
  <si>
    <t>Денежные средства, уплаченные за инвестиции в ассоциированные организации и совместные предприятия, учитываемые по методу долевого участия</t>
  </si>
  <si>
    <t>Чистые денежные средства, использованные в инвестиционной деятельности</t>
  </si>
  <si>
    <t>Денежные потоки от финансовой деятельности</t>
  </si>
  <si>
    <t>Погашение обязательств по аренде</t>
  </si>
  <si>
    <t>Займы погашенные</t>
  </si>
  <si>
    <t>Поступления от выпуска ГДР, за вычетом затрат на выпуск</t>
  </si>
  <si>
    <t>Поступление денежных средств в результате выбытия неконтролирующих долей участия в дочерних организациях</t>
  </si>
  <si>
    <t>Денежные средства, уплаченные за неконтролирующие доли участия в дочерних организациях</t>
  </si>
  <si>
    <t>Дивиденды, уплаченные неконтролирующим акционерам дочерних организаций</t>
  </si>
  <si>
    <t>Влияние изменений валютных курсов на денежные средства и их эквиваленты</t>
  </si>
  <si>
    <t>Денежные средства и их эквиваленты на начало периода</t>
  </si>
  <si>
    <t>Денежные средства и их эквиваленты на конец периода</t>
  </si>
  <si>
    <t>Выкуп собственных акций</t>
  </si>
  <si>
    <t>Краткосрочные срочные депозиты</t>
  </si>
  <si>
    <t>Дивидендный доход от венчурных инвестиций</t>
  </si>
  <si>
    <t>Выплата условного вознаграждения при объединении бизнеса</t>
  </si>
  <si>
    <t>Консолидированная выручка по МСФО</t>
  </si>
  <si>
    <t>млн руб.</t>
  </si>
  <si>
    <t>Обесценение гудвилла</t>
  </si>
  <si>
    <t>Консолидированная чистая прибыль/(убыток) до налогообложения по МСФО</t>
  </si>
  <si>
    <t>Отличия в признании чистой доли в убытке ассоциированных организаций и совместных предприятий, учитываемых по методу долевого участия</t>
  </si>
  <si>
    <t>Налоговый эффект корректировок</t>
  </si>
  <si>
    <t>Амортизация корректировок справедливой стоимости нематериальных активов</t>
  </si>
  <si>
    <t>Сверка</t>
  </si>
  <si>
    <t xml:space="preserve">Доход от переоценки ранее имевшихся долей участия в ассоциированных организациях, учитываемых по методу долевого участия </t>
  </si>
  <si>
    <t>Чистая прибыль по финансовым активам и обязательствам, оцениваемым по справедливой стоимости через прибыль или убыток</t>
  </si>
  <si>
    <t>Обесценение ассоциированных компаний</t>
  </si>
  <si>
    <t>Прибыль от переоценки, ранее принадлежащей доли участия в ассоциированной компании, учитываемой по методу долевого участия</t>
  </si>
  <si>
    <t>Чистый убыток по финансовым обязательствам, оцениваемым по амортизированной стоимости</t>
  </si>
  <si>
    <t>Процентные кредиты и облигации</t>
  </si>
  <si>
    <t>Обязательства по аренде</t>
  </si>
  <si>
    <t>Доход от образования совместных предприятий</t>
  </si>
  <si>
    <t>Доля О2О (СП) в чистой прибыли по МСФО</t>
  </si>
  <si>
    <t>Амортизация PPA</t>
  </si>
  <si>
    <t>Доля Учи.ру в чистой прибыли по МСФО</t>
  </si>
  <si>
    <t>Доля Умскул в чистой прибыли по МСФО</t>
  </si>
  <si>
    <t>Долгосрочный план продвижения (Самокат)</t>
  </si>
  <si>
    <t>Содержание:</t>
  </si>
  <si>
    <t>Описание изменений</t>
  </si>
  <si>
    <t>ОПУ (МСФО)</t>
  </si>
  <si>
    <t>ОФП (МСФО)</t>
  </si>
  <si>
    <t>ОДДС (МСФО)</t>
  </si>
  <si>
    <t>Содержание</t>
  </si>
  <si>
    <t xml:space="preserve">Financial assets at fair value through profit or loss </t>
  </si>
  <si>
    <t>Русский</t>
  </si>
  <si>
    <t>English</t>
  </si>
  <si>
    <t>ENG</t>
  </si>
  <si>
    <t>RUS</t>
  </si>
  <si>
    <t>9m 2022</t>
  </si>
  <si>
    <t>FY 2022</t>
  </si>
  <si>
    <t>Q4 2022</t>
  </si>
  <si>
    <t>4кв 2022</t>
  </si>
  <si>
    <t>3 мес. 2020</t>
  </si>
  <si>
    <t>6 мес. 2020</t>
  </si>
  <si>
    <t>9 мес. 2020</t>
  </si>
  <si>
    <t>3 мес. 2021</t>
  </si>
  <si>
    <t>6 мес. 2021</t>
  </si>
  <si>
    <t>9 мес. 2021</t>
  </si>
  <si>
    <t>3 мес. 2022</t>
  </si>
  <si>
    <t>6 мес. 2022</t>
  </si>
  <si>
    <t>9 мес. 2022</t>
  </si>
  <si>
    <t>Общий и чистый долг</t>
  </si>
  <si>
    <t>Operating Segments, RUB mn</t>
  </si>
  <si>
    <t>Non-controlling interest</t>
  </si>
  <si>
    <t xml:space="preserve"> *Since Q1 2020 net loss on venture capital investments is included in Net gain on financial assets and liabilities at fair value through profit or loss	 </t>
  </si>
  <si>
    <t>Adjustments to reconcile loss before income tax to cash flows:</t>
  </si>
  <si>
    <t>Рентабельность по скорр. EBITDA, %</t>
  </si>
  <si>
    <t>*С 1 квартала 2020 года чистый убыток от вложений в совместные предприятия включается в чистую прибыль от финансовых активов и обязательств, оцениваемых по справедливой стоимости через прибыль или убыток</t>
  </si>
  <si>
    <t>Statement of Comprehensive Income, RUB mn</t>
  </si>
  <si>
    <t>RUB mn</t>
  </si>
  <si>
    <t>Чистый долг вкл. обязательства по аренде</t>
  </si>
  <si>
    <t>Чистый долг не вкл. обязательства по аренде</t>
  </si>
  <si>
    <t>Общий долг не вкл. обязательства по аренде</t>
  </si>
  <si>
    <t>Общий долг, вкл. обязательства по аренде</t>
  </si>
  <si>
    <t>Курсовые разницы и другие корректировки</t>
  </si>
  <si>
    <t>Доля Умскул в скорректированной чистой прибыли по МСФО</t>
  </si>
  <si>
    <t>Доля О2О (СП) в скорректированной чистой прибыли по МСФО</t>
  </si>
  <si>
    <t>Доля Учи.ру в скорректированной чистой прибыли по МСФО</t>
  </si>
  <si>
    <t>*С 1 квартала 2020 г. чистый убыток от венчурных инвестиций включается в чистую прибыль от финансовых активов и обязательств, оцениваемых по справедливой стоимости через прибыль или убыток.</t>
  </si>
  <si>
    <t xml:space="preserve"> *Since Q1 2020 net loss on venture capital investments is included in Net gain on financial assets and liabilities at fair value through profit or loss.</t>
  </si>
  <si>
    <t>Расчет первоначальной справедливой стоимости условного вознаграждения на дату приобретения</t>
  </si>
  <si>
    <t xml:space="preserve">Корректировки для приведения убытка до налогообложения к денежным потокам, полученным от операционной деятельности </t>
  </si>
  <si>
    <t>Share of AliExpress Russia JV Adjusted net profit</t>
  </si>
  <si>
    <t>Share of AliExpress Russia JV net profit under IFRS</t>
  </si>
  <si>
    <t>Доля AliExpress Россия (СП) в чистой прибыли по МСФО</t>
  </si>
  <si>
    <t>Доля AliExpress Россия (СП) в скорректированной чистой прибыли по МСФО</t>
  </si>
  <si>
    <t>Скорр. EBITDA</t>
  </si>
  <si>
    <t>Чистый долг не вкл. обязательства по аренде / Скорр. EBITDA за посл. 12 мес.</t>
  </si>
  <si>
    <t>Чистый долг вкл. обязательства по аренде / Скорр. EBITDA за посл. 12 мес.</t>
  </si>
  <si>
    <t>Скорр. EBITDA за последние 12 мес.</t>
  </si>
  <si>
    <t>Online advertising Revenue</t>
  </si>
  <si>
    <t>Adjustments:</t>
  </si>
  <si>
    <t>Online advertising Adjusted revenue</t>
  </si>
  <si>
    <t>MMO games Revenue</t>
  </si>
  <si>
    <t>Community IVAS Revenue</t>
  </si>
  <si>
    <t>EdTech Revenue</t>
  </si>
  <si>
    <t>Other Revenue</t>
  </si>
  <si>
    <t>MMO games Adjusted revenue</t>
  </si>
  <si>
    <t>Community IVAS Adjusted revenue</t>
  </si>
  <si>
    <t>EdTech Adjusted revenue</t>
  </si>
  <si>
    <t>Other Adjusted revenue</t>
  </si>
  <si>
    <t>Выручка от Онлайн рекламы</t>
  </si>
  <si>
    <t>Корректировки:</t>
  </si>
  <si>
    <t>Скорр. выручка от Онлайн рекламы</t>
  </si>
  <si>
    <t>Выручка от MMO игр</t>
  </si>
  <si>
    <t>Скорр. выручка от MMO игр</t>
  </si>
  <si>
    <t>Выручка от Пользовательских платежей</t>
  </si>
  <si>
    <t>Скорр. выручка от Пользовательских платежей</t>
  </si>
  <si>
    <t>Выручка от Образовательных технологий</t>
  </si>
  <si>
    <t>Скорр. выручка от Образовательных технологий</t>
  </si>
  <si>
    <t>Скорр. прочая выручка</t>
  </si>
  <si>
    <t>Скорректированная выручка Группы</t>
  </si>
  <si>
    <t>Дебиторская задолженность по продаже дочерней компании</t>
  </si>
  <si>
    <t>Short-term deferred gain (soft loans)</t>
  </si>
  <si>
    <t>Государственные субсидии</t>
  </si>
  <si>
    <t>Убыток до налогообложения, продолжающаяся деятельность</t>
  </si>
  <si>
    <t>Loss before income tax, continuing operations</t>
  </si>
  <si>
    <t>Чистая прибыль по прекращённой деятельности</t>
  </si>
  <si>
    <t>Net profit on discontinued operations</t>
  </si>
  <si>
    <t>Group Adjusted net loss (discontinued operations)</t>
  </si>
  <si>
    <t>Скорректированный чистый убыток Группы, относящийся к прекращённой деятельности</t>
  </si>
  <si>
    <t>Delivery club motivation</t>
  </si>
  <si>
    <t>Мотивация (Деливери Клаб)</t>
  </si>
  <si>
    <t>Discontinued operations</t>
  </si>
  <si>
    <t>Profit/(loss) before income tax expense from continuing operations</t>
  </si>
  <si>
    <t>Прибыль/(убыток) до налогообложения от продолжающейся деятельности</t>
  </si>
  <si>
    <t>Денежные средства и их эквиваленты, включённые в состав активов, предназначенных для продажи</t>
  </si>
  <si>
    <t>Выручка сегмента «Игры»</t>
  </si>
  <si>
    <t>Revenue of the "Games" segment</t>
  </si>
  <si>
    <t>Прекращенная деятельность</t>
  </si>
  <si>
    <t>Net profit/(loss) from discontinued operations**</t>
  </si>
  <si>
    <t>Чистая прибыль/(убыток) по прекращенной деятельности**</t>
  </si>
  <si>
    <t>Since Q3 2022, due to the disposal of the gaming segment, the result of the disposal holding is shown in the line "Net profit / (loss) from discontinued operations"</t>
  </si>
  <si>
    <t>**С 3 квартала 2022 года в связи с выбытием игрового сегмента результат деятельности выбывающего холдинга показывается по строке "Чистая прибыль/(убыток) по прекращенной деятельности"</t>
  </si>
  <si>
    <t>31.12.2021 (пересчитано)</t>
  </si>
  <si>
    <t>9 мес. 2021 (пересчитано, деконсолидация Игр)</t>
  </si>
  <si>
    <t>9m 2021 (restated,deconsolidation of the Games)</t>
  </si>
  <si>
    <t>2кв 2022 (пересчитано с учетом опционов)</t>
  </si>
  <si>
    <t>3кв 2022 (пересчитано с учетом опционов)</t>
  </si>
  <si>
    <t>4кв 2022 (пересчитано с учетом опционов)</t>
  </si>
  <si>
    <t>1кв 2022 (пересчитано с учетом опционов)</t>
  </si>
  <si>
    <t>Q1 2022 (restated with options)</t>
  </si>
  <si>
    <t>Q2 2022 (restated with options)</t>
  </si>
  <si>
    <t>Q3 2022 (restated with options)</t>
  </si>
  <si>
    <t>Q4 2022 (restated with options)</t>
  </si>
  <si>
    <t>Financial liabilities at fair value through profit or loss</t>
  </si>
  <si>
    <t>Финансовые обязательства, оцениваемые по справедливой стоимости через прибыль или убыток</t>
  </si>
  <si>
    <t>Результаты сегментов</t>
  </si>
  <si>
    <t>Технологии для бизнеса</t>
  </si>
  <si>
    <t>Elimination of intragroup transactions</t>
  </si>
  <si>
    <t>Убыток от переоценки активов, предназначенных для продажи</t>
  </si>
  <si>
    <t>Effect of translation to presentation currency of Group’s joint ventures</t>
  </si>
  <si>
    <t>Exchange difference on translation of foreign operations</t>
  </si>
  <si>
    <t>Эффект от курсовых разниц при пересчете операций зарубежных совместных предприятий</t>
  </si>
  <si>
    <t>Эффект от курсовых разниц при пересчете операций зарубежных организаций</t>
  </si>
  <si>
    <t>Итого прочий совокупный доход за вычетом влияния налога на прибыль в сумме 0</t>
  </si>
  <si>
    <t>Accounts receivable from the sale of a subsidiary</t>
  </si>
  <si>
    <r>
      <t xml:space="preserve">Cash paid for property and equipment from </t>
    </r>
    <r>
      <rPr>
        <sz val="8"/>
        <rFont val="VK Sans Display"/>
        <family val="3"/>
      </rPr>
      <t>continuing operations</t>
    </r>
  </si>
  <si>
    <r>
      <t xml:space="preserve">Cash paid for intangible assets from </t>
    </r>
    <r>
      <rPr>
        <sz val="8"/>
        <rFont val="VK Sans Display"/>
        <family val="3"/>
      </rPr>
      <t>continuing operations</t>
    </r>
  </si>
  <si>
    <r>
      <t xml:space="preserve">Cash paid for property and equipment from </t>
    </r>
    <r>
      <rPr>
        <sz val="8"/>
        <rFont val="VK Sans Display"/>
        <family val="3"/>
      </rPr>
      <t>discontinued operations</t>
    </r>
  </si>
  <si>
    <r>
      <t xml:space="preserve">Cash paid for intangible assets from </t>
    </r>
    <r>
      <rPr>
        <sz val="8"/>
        <rFont val="VK Sans Display"/>
        <family val="3"/>
      </rPr>
      <t>discontinued operations</t>
    </r>
  </si>
  <si>
    <t>Денежные средства, уплаченные за нематериальные активы, по продолжающейся деятельности</t>
  </si>
  <si>
    <t>Денежные средства, уплаченные за основные средства, по прекращенной деятельности</t>
  </si>
  <si>
    <t>Денежные средства, уплаченные за нематериальные активы, по прекращенной деятельности</t>
  </si>
  <si>
    <t>Payment of lease liabilities</t>
  </si>
  <si>
    <t>Group adjusted EBITDA</t>
  </si>
  <si>
    <t>Impairment of equity accounted associates and joint ventures</t>
  </si>
  <si>
    <t>Loss on remeasurement of assets held for sale</t>
  </si>
  <si>
    <t>Gain on remeasurement of previously held interest in joint ventures and equity accounted associate</t>
  </si>
  <si>
    <r>
      <t xml:space="preserve">Expected credit loss allowance on </t>
    </r>
    <r>
      <rPr>
        <sz val="8"/>
        <rFont val="VK Sans Display"/>
        <family val="3"/>
      </rPr>
      <t>restricted cash</t>
    </r>
  </si>
  <si>
    <t>Income tax expense</t>
  </si>
  <si>
    <t>Скорректированный показатель EBITDA Группы</t>
  </si>
  <si>
    <t>Прибыль от продажи дочерних компаний</t>
  </si>
  <si>
    <t>Прибыль от переоценки ранее принадлежащих долей участия в совместных предприятиях и ассоциированных организациях</t>
  </si>
  <si>
    <t>Расходы по налогу на прибыль</t>
  </si>
  <si>
    <t>Представление информации:</t>
  </si>
  <si>
    <t>Presentation of information:</t>
  </si>
  <si>
    <t>Прибыль до налогообложения, прекращенная деятельность</t>
  </si>
  <si>
    <t>Profit before income tax, discontinued operations</t>
  </si>
  <si>
    <t>Due to the retirement of the MY.GAMES segment, in the consolidated statement of comprehensive income, the results of this activity are presented in a separate line "Profit from discontinued operations" until disposal.</t>
  </si>
  <si>
    <t>Q1 2022</t>
  </si>
  <si>
    <t>1кв 2022</t>
  </si>
  <si>
    <t>Q1 2023</t>
  </si>
  <si>
    <t>1кв 2023</t>
  </si>
  <si>
    <t>3m 2023</t>
  </si>
  <si>
    <t>3 мес. 2023</t>
  </si>
  <si>
    <t>Q2 2022</t>
  </si>
  <si>
    <t>2кв 2022</t>
  </si>
  <si>
    <t>Q3 2022</t>
  </si>
  <si>
    <t>3кв 2022</t>
  </si>
  <si>
    <t>Convertible loans</t>
  </si>
  <si>
    <t>Конвертируемые займы</t>
  </si>
  <si>
    <t>Q2 2023</t>
  </si>
  <si>
    <t>2кв 2023</t>
  </si>
  <si>
    <t>6m 2023</t>
  </si>
  <si>
    <t>6 мес. 2023</t>
  </si>
  <si>
    <t>Отложенный доход по кредитным обязательствам</t>
  </si>
  <si>
    <t>Deferred income on loan liabilities</t>
  </si>
  <si>
    <t>Денежные средства, уплаченные за приобретение долгосрочных прав аренды, за вычетом полученных денежных средств</t>
  </si>
  <si>
    <t xml:space="preserve">Cash paid for the acquisition of long-term leasehold rights, net of cash acquired </t>
  </si>
  <si>
    <t>Торговая и прочая дебиторская задолженность</t>
  </si>
  <si>
    <t>Trade and other accounts receivable</t>
  </si>
  <si>
    <t>Cash outflow from sale of subsidiary</t>
  </si>
  <si>
    <t>Выбытие денежных средств от продажи дочерних предприятий</t>
  </si>
  <si>
    <t>3кв 2023</t>
  </si>
  <si>
    <t>Q3 2023</t>
  </si>
  <si>
    <t>9m 2023</t>
  </si>
  <si>
    <t>9 мес. 2023</t>
  </si>
  <si>
    <t>Денежные средства, полученные  от продажи дочерних предприятий</t>
  </si>
  <si>
    <t>Cash received from the sale of subsidiaries</t>
  </si>
  <si>
    <t>31.12.2022 (пересчитано)</t>
  </si>
  <si>
    <t>12m 2023</t>
  </si>
  <si>
    <t>12 мес. 2023</t>
  </si>
  <si>
    <t>Q4 2023</t>
  </si>
  <si>
    <t>4кв 2023</t>
  </si>
  <si>
    <t>Agent/partner fees and media content</t>
  </si>
  <si>
    <t>Вознаграждение агентам/партнерам и медиаконтент</t>
  </si>
  <si>
    <t>Восстановление резервов в связи с истечением срока исковой давности</t>
  </si>
  <si>
    <t>Восстановление обесценения ассоциированных компаний, учитываемых по методу долевого участия</t>
  </si>
  <si>
    <t>Other financial assets</t>
  </si>
  <si>
    <t>Прочие финансовые активы</t>
  </si>
  <si>
    <t>Налоги к уплате по единому налоговому счёту</t>
  </si>
  <si>
    <t>Taxes payable on a unified tax account</t>
  </si>
  <si>
    <t xml:space="preserve">Impairment of equity accounted associates </t>
  </si>
  <si>
    <t>Repayment of loans issued</t>
  </si>
  <si>
    <t>Погашение займов выданных</t>
  </si>
  <si>
    <t>Размещение облигаций</t>
  </si>
  <si>
    <t>Placement of bonds</t>
  </si>
  <si>
    <t>Социальные платформы и медиаконтент</t>
  </si>
  <si>
    <t>Экосистемные сервисы и прочие направления</t>
  </si>
  <si>
    <t>Не аллоцируемые</t>
  </si>
  <si>
    <t>Social platforms and media content</t>
  </si>
  <si>
    <t>В связи с выбытием игрового сегмента MY. GAMES в 2022 году, в консолидированном отчете о совокупном доходе результаты за 2022 год по данной деятельности представлены отдельной строкой "Чистая прибыль по прекращенной деятельности" до момента выбытия.</t>
  </si>
  <si>
    <t xml:space="preserve">С целью сближения сегментного раскрытия с текущей операционной моделью были реализованы изменения в структуре сегментов Компании. Сегмент «Социальные сети и контентные сервисы» был переименован в «Социальные платформы и медиаконтент». Некоторые бизнес юниты, в том числе Почта и Облако Mail.ru, VK Pay и VK ID, перемещены в сегмент «Экосистемные сервисы и прочие направления». Сегмент «Новые бизнес направления» переименован в «Экосистемные сервисы и прочие направления», т.к. включаемые в сегмент активы направлены на удовлетворение различных потребностей аудитории. Уточнена аллокация затрат между сегментами. </t>
  </si>
  <si>
    <r>
      <t> </t>
    </r>
    <r>
      <rPr>
        <sz val="10"/>
        <color theme="1"/>
        <rFont val="Times New Roman"/>
        <family val="1"/>
        <charset val="204"/>
      </rPr>
      <t>нужно закрыть скобки</t>
    </r>
  </si>
  <si>
    <r>
      <t> </t>
    </r>
    <r>
      <rPr>
        <sz val="10"/>
        <color theme="1"/>
        <rFont val="Times New Roman"/>
        <family val="1"/>
        <charset val="204"/>
      </rPr>
      <t>+</t>
    </r>
  </si>
  <si>
    <r>
      <t> </t>
    </r>
    <r>
      <rPr>
        <sz val="10"/>
        <color theme="1"/>
        <rFont val="Times New Roman"/>
        <family val="1"/>
        <charset val="204"/>
      </rPr>
      <t>заменили</t>
    </r>
  </si>
  <si>
    <t>Примечание: В течение 2023 года, Группа завершила распределение цены приобретения «Дзен.Платформа». В результате чего был пересмотрен баланс на 31.12.2022</t>
  </si>
  <si>
    <t>Note: During 2023, the Group completed the allocation of the acquisition price of Zen.Platform. As a result, the balance sheet was restated as of December 31, 2022</t>
  </si>
  <si>
    <t>Курсовые разницы</t>
  </si>
  <si>
    <t>Чистый убыток от финансовых активов и обязательств, оцениваемых по справедливой стоимости через прибыль или убыток</t>
  </si>
  <si>
    <t>Net loss on financial assets and liabilities at fair value through profit or loss</t>
  </si>
  <si>
    <t>Diluted earnings per share attributable to ordinary equity holders of the parent</t>
  </si>
  <si>
    <t xml:space="preserve">Effect of foreign exchange differences on translation of transactions of foreign joint ventures </t>
  </si>
  <si>
    <t>Effect of foreign exchange differences on translation of transactions of foreign companies</t>
  </si>
  <si>
    <t>Increase in prepaid expenses and advances to suppliers</t>
  </si>
  <si>
    <t>Increase in inventories and other assets</t>
  </si>
  <si>
    <t>Увеличение расходов будущих периодов и авансов поставщикам</t>
  </si>
  <si>
    <t>Увеличение запасов и прочих активов</t>
  </si>
  <si>
    <t>(Увеличение)/уменьшение прочих внеоборотных активов</t>
  </si>
  <si>
    <t>Увеличение/(уменьшение) отложенной выручки и авансов клиентов</t>
  </si>
  <si>
    <t xml:space="preserve">Foreign exchange </t>
  </si>
  <si>
    <t>Прибыль от продажи дочернего предприятия</t>
  </si>
  <si>
    <t xml:space="preserve">Profit from sale of subsidiaries </t>
  </si>
  <si>
    <t>Impairment recovery of equity accounted associates</t>
  </si>
  <si>
    <t>Recovery of allowances due to the expiration of the limitation period</t>
  </si>
  <si>
    <t>Techonologies for business</t>
  </si>
  <si>
    <t>Not allocated</t>
  </si>
  <si>
    <t>12 мес. 2022</t>
  </si>
  <si>
    <t>12m 2022</t>
  </si>
  <si>
    <t>12 мес.2023</t>
  </si>
  <si>
    <t>Консолидированный отчет о финансовом положении, млн руб.</t>
  </si>
  <si>
    <t>Consolidation Statement of Financial Position, RUB mn</t>
  </si>
  <si>
    <t>Консолидированный отчет о движении денежных средства, млн руб.</t>
  </si>
  <si>
    <t>Consolidated Statement of Cash Flows, RUB mn</t>
  </si>
  <si>
    <t>Дивиденды, полученные от объектов инвестиций венчурного капитала</t>
  </si>
  <si>
    <t xml:space="preserve">Dividends from venture capital investees </t>
  </si>
  <si>
    <t>Чистые денежные средства, полученные от финансовой деятельности</t>
  </si>
  <si>
    <t>Net cash provided by financing activities</t>
  </si>
  <si>
    <t>Чистое увеличение денежных средств и их эквивалентов</t>
  </si>
  <si>
    <t xml:space="preserve">Net increase in cash and cash equivalents </t>
  </si>
  <si>
    <t>Изменение резерва под ожидаемые кредитные убытки по денежным средствам с ограниченным правом использования</t>
  </si>
  <si>
    <t>Change in expected credit loss allowance on restricted cash</t>
  </si>
  <si>
    <t>Cash and cash equivalents included in assets held for sale</t>
  </si>
  <si>
    <r>
      <t xml:space="preserve">Денежные средства, уплаченные за основные средства, по продолжающейся </t>
    </r>
    <r>
      <rPr>
        <sz val="7.5"/>
        <color rgb="FF000000"/>
        <rFont val="VK Sans Display"/>
        <family val="3"/>
      </rPr>
      <t>деятельности</t>
    </r>
  </si>
  <si>
    <r>
      <t xml:space="preserve">In order to bring segment disclosure closer to the current operating model, changes were implemented in the structure of the Company's segments. The “Social networks and content services” segment was renamed to “Social platforms and media content”. </t>
    </r>
    <r>
      <rPr>
        <sz val="8"/>
        <rFont val="Times New Roman"/>
        <family val="1"/>
        <charset val="204"/>
      </rPr>
      <t>  </t>
    </r>
    <r>
      <rPr>
        <sz val="8"/>
        <color rgb="FF000000"/>
        <rFont val="VK Sans Display"/>
        <family val="3"/>
      </rPr>
      <t>Some business units including Mail</t>
    </r>
    <r>
      <rPr>
        <sz val="8"/>
        <rFont val="Times New Roman"/>
        <family val="1"/>
        <charset val="204"/>
      </rPr>
      <t> </t>
    </r>
    <r>
      <rPr>
        <sz val="8"/>
        <color rgb="FF000000"/>
        <rFont val="VK Sans Display"/>
        <family val="3"/>
      </rPr>
      <t xml:space="preserve"> and Cloud Mail.ru, VK Pay and VK ID, were transferred to the segment ”Ecosystem services and other business lines”. The segment “New business lines” was renamed to “Ecosystem services and other business lines”, as included in the segment assets are aimed at meeting different audience needs. The allocation of expenses between segments was specified.</t>
    </r>
  </si>
  <si>
    <t>(Increase)/decrease in other non-current assets</t>
  </si>
  <si>
    <t>Increase/(decrease) in deferred revenue and customer advances</t>
  </si>
  <si>
    <t>Прочие внереализационные доходы/(расходы)</t>
  </si>
  <si>
    <t>Other non-operating gain/(loss)</t>
  </si>
  <si>
    <t>Net (loss)/gain on financial assets and liabilities at fair value through profit or loss</t>
  </si>
  <si>
    <t>Чистый (убыток)/прибыль от финансовых активов и обязательств, оцениваемых по справедливой стоимости через прибыль или убыток</t>
  </si>
  <si>
    <t>(Убыток)/прибыль до налогообложения от продолжающейся деятельности</t>
  </si>
  <si>
    <t>(Loss)/profit before income tax expense from continuing operations</t>
  </si>
  <si>
    <t>Income tax (expense)/benefit</t>
  </si>
  <si>
    <t>Чистый (убыток)/прибыль от продолжающейся деятельности</t>
  </si>
  <si>
    <t>(Loss)/profit from continuing operations</t>
  </si>
  <si>
    <t>Net profit/(loss) from discontinued operations</t>
  </si>
  <si>
    <t>Чистая прибыль/(убыток) по прекращенной деятельности</t>
  </si>
  <si>
    <t>Чистый (убыток)/прибыль</t>
  </si>
  <si>
    <t>Net (loss)/profit</t>
  </si>
  <si>
    <t>Total other comprehensive income net of tax effect of 0</t>
  </si>
  <si>
    <t>Итого прочий совокупный доход/(расход) за вычетом влияния налога на прибыль в сумме 0</t>
  </si>
  <si>
    <t>Итого совокупный (убыток)/прибыль, за вычетом налога на прибыль</t>
  </si>
  <si>
    <t>Total comprehensive (loss)/income, net of tax</t>
  </si>
  <si>
    <t>Total other comprehensive income/(loss), net of tax effect of 0</t>
  </si>
  <si>
    <t>(Loss)/profit per share, in RUB:</t>
  </si>
  <si>
    <t>(Убыток)/прибыль на акцию (в руб.):</t>
  </si>
  <si>
    <t>Базовый (убыток)/прибыль на акцию, приходящийся на держателей обыкновенных акций материнской компании</t>
  </si>
  <si>
    <t>Basic (loss)/profit per share attributable to ordinary equity holders of the parent</t>
  </si>
  <si>
    <t>(Loss)/profit per share, in RUB from continuing operations:</t>
  </si>
  <si>
    <t>(Убыток)/прибыль на акцию (в руб.) от продолжающейся деятельности:</t>
  </si>
  <si>
    <t>Прибыль/(убыток) на акцию (в руб.) по прекращенной деятельности:</t>
  </si>
  <si>
    <t>Basic profit/(loss) per share attributable to ordinary equity holders of the parent</t>
  </si>
  <si>
    <t>Profit/(loss) per share, in RUB from discontinued operations:</t>
  </si>
  <si>
    <t>Чистый (убыток)/прибыль приходящийся на:</t>
  </si>
  <si>
    <t xml:space="preserve">Net (loss)/profit, attributable to: </t>
  </si>
  <si>
    <t>Итого совокупный (убыток)/прибыль, за вычетом налогов, приходящийся на:</t>
  </si>
  <si>
    <t>Total comprehensive (loss)/income, net of tax, attributable to:</t>
  </si>
  <si>
    <t>Other comprehensive income/(loss)</t>
  </si>
  <si>
    <t>Other comprehensive income/(loss) that may be reclassified to profit or loss in subsequent periods</t>
  </si>
  <si>
    <t>Прочий совокупный доход/(расход)</t>
  </si>
  <si>
    <t>Прочий совокупный доход/(расход), который может быть переклассифицирован в состав прибыли или убытка в последующих периодах</t>
  </si>
  <si>
    <t>Прочие внереализационные расходы</t>
  </si>
  <si>
    <t>Other non-operating loss</t>
  </si>
  <si>
    <t>Net (loss)/profit under IFRS</t>
  </si>
  <si>
    <t>Итого чистый (убыток)/прибыль по МСФО</t>
  </si>
  <si>
    <t>Итого совокупный (убыток)/прибыль по МСФО, за вычетом налога на прибыль</t>
  </si>
  <si>
    <t>Consolidated (loss)/profit after income tax expense under IFRS</t>
  </si>
  <si>
    <t>31.12.2022 (restated)</t>
  </si>
  <si>
    <t>31.12.2021 (restated)</t>
  </si>
  <si>
    <t>Ecosystem services and other business lines</t>
  </si>
  <si>
    <t>Q1 2024</t>
  </si>
  <si>
    <t>1кв 2024</t>
  </si>
  <si>
    <t>3m 2024</t>
  </si>
  <si>
    <t>3 мес. 2024</t>
  </si>
  <si>
    <t>н/п</t>
  </si>
  <si>
    <t>Q2 2024</t>
  </si>
  <si>
    <t>2кв 2024</t>
  </si>
  <si>
    <t>6 мес. 2024</t>
  </si>
  <si>
    <t>6m 2024</t>
  </si>
  <si>
    <t>Денежные средства, уплаченные за приобретение финансовых активов</t>
  </si>
  <si>
    <t>Cash paid for the acquisition of financial assets</t>
  </si>
  <si>
    <t>Денежные средства, полученные от продажи финансовых активов</t>
  </si>
  <si>
    <t>Cash received from sale of financial assets</t>
  </si>
  <si>
    <t xml:space="preserve">Cash advanced for investments in associates and joint ventures </t>
  </si>
  <si>
    <t>Денежные средства, авансированные за инвестиции в ассоциированные организации и совместные предприятия, учитываемые по методу долевого участия</t>
  </si>
  <si>
    <t>Уменьшение/(увеличение) дебиторской задолженности</t>
  </si>
  <si>
    <t>Decrease/(increase) in accounts receivable</t>
  </si>
  <si>
    <t>Увеличение/(уменьшение) краткосрочных обязательств и начисленных расходов</t>
  </si>
  <si>
    <t>Increase/(decrease) in accounts payable and accrued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</si>
</sst>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_-* #,##0.00_-;\-* #,##0.00_-;_-* &quot;-&quot;??_-;_-@_-"/>
    <numFmt numFmtId="166" formatCode="0.0%"/>
    <numFmt numFmtId="167" formatCode="###,000"/>
    <numFmt numFmtId="168" formatCode="#,##0;\(#,##0\);\-"/>
    <numFmt numFmtId="169" formatCode="_-* #,##0_-;\-* #,##0_-;_-* &quot;-&quot;??_-;_-@_-"/>
  </numFmts>
  <fonts count="51" x14ac:knownFonts="1">
    <font>
      <sz val="11"/>
      <color theme="1"/>
      <name val="SF Pro Text Light"/>
      <family val="2"/>
      <charset val="204"/>
      <scheme val="minor"/>
    </font>
    <font>
      <sz val="11"/>
      <color theme="1"/>
      <name val="SF Pro Text Light"/>
      <family val="2"/>
      <scheme val="minor"/>
    </font>
    <font>
      <sz val="11"/>
      <color theme="1"/>
      <name val="SF Pro Text Light"/>
      <family val="2"/>
      <charset val="204"/>
      <scheme val="minor"/>
    </font>
    <font>
      <sz val="10"/>
      <color theme="1"/>
      <name val="Arial"/>
      <family val="2"/>
      <charset val="204"/>
    </font>
    <font>
      <b/>
      <sz val="10"/>
      <color theme="1"/>
      <name val="Arial"/>
      <family val="2"/>
      <charset val="204"/>
    </font>
    <font>
      <i/>
      <sz val="10"/>
      <color theme="1"/>
      <name val="Arial"/>
      <family val="2"/>
      <charset val="204"/>
    </font>
    <font>
      <sz val="10"/>
      <color rgb="FF000000"/>
      <name val="Arial"/>
      <family val="2"/>
      <charset val="204"/>
    </font>
    <font>
      <b/>
      <sz val="10"/>
      <color rgb="FF000000"/>
      <name val="Arial"/>
      <family val="2"/>
      <charset val="204"/>
    </font>
    <font>
      <i/>
      <sz val="10"/>
      <color rgb="FF000000"/>
      <name val="Arial"/>
      <family val="2"/>
      <charset val="204"/>
    </font>
    <font>
      <b/>
      <sz val="8"/>
      <color rgb="FF1F497D"/>
      <name val="Verdana"/>
      <family val="2"/>
      <charset val="204"/>
    </font>
    <font>
      <sz val="8"/>
      <color rgb="FF1F497D"/>
      <name val="Verdana"/>
      <family val="2"/>
      <charset val="204"/>
    </font>
    <font>
      <sz val="8"/>
      <color rgb="FF000000"/>
      <name val="Verdana"/>
      <family val="2"/>
      <charset val="204"/>
    </font>
    <font>
      <b/>
      <sz val="8"/>
      <color rgb="FF00CC00"/>
      <name val="Verdana"/>
      <family val="2"/>
      <charset val="204"/>
    </font>
    <font>
      <b/>
      <sz val="8"/>
      <color rgb="FF33CC33"/>
      <name val="Verdana"/>
      <family val="2"/>
      <charset val="204"/>
    </font>
    <font>
      <b/>
      <sz val="8"/>
      <color rgb="FFFF9900"/>
      <name val="Verdana"/>
      <family val="2"/>
      <charset val="204"/>
    </font>
    <font>
      <b/>
      <sz val="8"/>
      <color rgb="FFFF0000"/>
      <name val="Verdana"/>
      <family val="2"/>
      <charset val="204"/>
    </font>
    <font>
      <sz val="8"/>
      <color rgb="FF000000"/>
      <name val="Arial"/>
      <family val="2"/>
      <charset val="204"/>
    </font>
    <font>
      <i/>
      <sz val="8"/>
      <color rgb="FF000000"/>
      <name val="Verdana"/>
      <family val="2"/>
      <charset val="204"/>
    </font>
    <font>
      <b/>
      <i/>
      <sz val="8"/>
      <color rgb="FF000000"/>
      <name val="Verdana"/>
      <family val="2"/>
      <charset val="204"/>
    </font>
    <font>
      <b/>
      <i/>
      <sz val="8"/>
      <color rgb="FF1F497D"/>
      <name val="Verdana"/>
      <family val="2"/>
      <charset val="204"/>
    </font>
    <font>
      <i/>
      <sz val="8"/>
      <color rgb="FF1F497D"/>
      <name val="Verdana"/>
      <family val="2"/>
      <charset val="204"/>
    </font>
    <font>
      <u/>
      <sz val="11"/>
      <color theme="10"/>
      <name val="SF Pro Text Light"/>
      <family val="2"/>
      <charset val="204"/>
      <scheme val="minor"/>
    </font>
    <font>
      <i/>
      <u/>
      <sz val="10"/>
      <color theme="10"/>
      <name val="Arial"/>
      <family val="2"/>
      <charset val="204"/>
    </font>
    <font>
      <b/>
      <u/>
      <sz val="12"/>
      <color theme="1"/>
      <name val="Arial"/>
      <family val="2"/>
      <charset val="204"/>
    </font>
    <font>
      <b/>
      <sz val="10"/>
      <color theme="0"/>
      <name val="Arial"/>
      <family val="2"/>
      <charset val="204"/>
    </font>
    <font>
      <b/>
      <sz val="10"/>
      <color rgb="FFFF0000"/>
      <name val="Arial"/>
      <family val="2"/>
      <charset val="204"/>
    </font>
    <font>
      <sz val="10"/>
      <color theme="1"/>
      <name val="SF Pro Text Light"/>
      <family val="2"/>
      <charset val="204"/>
      <scheme val="minor"/>
    </font>
    <font>
      <sz val="10"/>
      <color theme="0" tint="-0.499984740745262"/>
      <name val="Arial"/>
      <family val="2"/>
      <charset val="204"/>
    </font>
    <font>
      <sz val="10"/>
      <name val="Arial"/>
      <family val="2"/>
      <charset val="204"/>
    </font>
    <font>
      <sz val="12"/>
      <color theme="1"/>
      <name val="Arial"/>
      <family val="2"/>
      <charset val="204"/>
    </font>
    <font>
      <sz val="12"/>
      <color rgb="FFFF0000"/>
      <name val="Arial"/>
      <family val="2"/>
      <charset val="204"/>
    </font>
    <font>
      <b/>
      <i/>
      <sz val="10"/>
      <color theme="1" tint="0.249977111117893"/>
      <name val="Arial"/>
      <family val="2"/>
      <charset val="204"/>
    </font>
    <font>
      <b/>
      <sz val="10"/>
      <name val="Arial"/>
      <family val="2"/>
      <charset val="204"/>
    </font>
    <font>
      <sz val="12"/>
      <color theme="4"/>
      <name val="Arial"/>
      <family val="2"/>
      <charset val="204"/>
    </font>
    <font>
      <sz val="12"/>
      <color theme="0"/>
      <name val="Arial"/>
      <family val="2"/>
      <charset val="204"/>
    </font>
    <font>
      <sz val="10"/>
      <color rgb="FFFF0000"/>
      <name val="Arial"/>
      <family val="2"/>
      <charset val="204"/>
    </font>
    <font>
      <i/>
      <sz val="10"/>
      <name val="Arial"/>
      <family val="2"/>
      <charset val="204"/>
    </font>
    <font>
      <b/>
      <i/>
      <sz val="10"/>
      <name val="Arial"/>
      <family val="2"/>
      <charset val="204"/>
    </font>
    <font>
      <sz val="9"/>
      <color theme="1"/>
      <name val="Verdana"/>
      <family val="2"/>
      <charset val="204"/>
    </font>
    <font>
      <b/>
      <i/>
      <sz val="10"/>
      <color rgb="FF000000"/>
      <name val="Arial"/>
      <family val="2"/>
      <charset val="204"/>
    </font>
    <font>
      <sz val="9"/>
      <color rgb="FF000000"/>
      <name val="Arial"/>
      <family val="2"/>
      <charset val="204"/>
    </font>
    <font>
      <sz val="8"/>
      <name val="VK Sans Display"/>
      <family val="3"/>
    </font>
    <font>
      <sz val="7.5"/>
      <color rgb="FF000000"/>
      <name val="VK Sans Display"/>
      <family val="3"/>
    </font>
    <font>
      <sz val="8"/>
      <name val="Times New Roman"/>
      <family val="1"/>
      <charset val="204"/>
    </font>
    <font>
      <sz val="8"/>
      <color theme="1"/>
      <name val="Times New Roman"/>
      <family val="1"/>
      <charset val="204"/>
    </font>
    <font>
      <u/>
      <sz val="11"/>
      <color theme="10"/>
      <name val="Arial"/>
      <family val="2"/>
      <charset val="204"/>
    </font>
    <font>
      <sz val="11"/>
      <color theme="1"/>
      <name val="Arial"/>
      <family val="2"/>
      <charset val="204"/>
    </font>
    <font>
      <b/>
      <sz val="11"/>
      <color theme="1"/>
      <name val="Arial"/>
      <family val="2"/>
      <charset val="204"/>
    </font>
    <font>
      <sz val="11"/>
      <color rgb="FF3C4043"/>
      <name val="Arial"/>
      <family val="2"/>
      <charset val="204"/>
    </font>
    <font>
      <sz val="8"/>
      <color rgb="FF000000"/>
      <name val="VK Sans Display"/>
      <family val="3"/>
    </font>
    <font>
      <sz val="10"/>
      <color theme="1"/>
      <name val="Times New Roman"/>
      <family val="1"/>
      <charset val="204"/>
    </font>
  </fonts>
  <fills count="25">
    <fill>
      <patternFill patternType="none"/>
    </fill>
    <fill>
      <patternFill patternType="gray125"/>
    </fill>
    <fill>
      <patternFill patternType="solid">
        <fgColor rgb="FFDBE5F1"/>
        <bgColor rgb="FF000000"/>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DBE5F1"/>
        <bgColor rgb="FFFFFFFF"/>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theme="0" tint="-4.9989318521683403E-2"/>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
      <patternFill patternType="solid">
        <fgColor theme="3" tint="0.79998168889431442"/>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s>
  <cellStyleXfs count="41">
    <xf numFmtId="0" fontId="0" fillId="0" borderId="0"/>
    <xf numFmtId="165" fontId="2" fillId="0" borderId="0" applyFont="0" applyFill="0" applyBorder="0" applyAlignment="0" applyProtection="0"/>
    <xf numFmtId="9" fontId="2" fillId="0" borderId="0" applyFont="0" applyFill="0" applyBorder="0" applyAlignment="0" applyProtection="0"/>
    <xf numFmtId="0" fontId="9" fillId="2" borderId="4" applyNumberFormat="0" applyAlignment="0" applyProtection="0">
      <alignment horizontal="left" vertical="center" indent="1"/>
    </xf>
    <xf numFmtId="167" fontId="10" fillId="0" borderId="5" applyNumberFormat="0" applyProtection="0">
      <alignment horizontal="right" vertical="center"/>
    </xf>
    <xf numFmtId="167" fontId="9" fillId="0" borderId="6" applyNumberFormat="0" applyProtection="0">
      <alignment horizontal="right" vertical="center"/>
    </xf>
    <xf numFmtId="0" fontId="11" fillId="3" borderId="6" applyNumberFormat="0" applyAlignment="0" applyProtection="0">
      <alignment horizontal="left" vertical="center" indent="1"/>
    </xf>
    <xf numFmtId="0" fontId="11" fillId="4" borderId="6" applyNumberFormat="0" applyAlignment="0" applyProtection="0">
      <alignment horizontal="left" vertical="center" indent="1"/>
    </xf>
    <xf numFmtId="167" fontId="10" fillId="5" borderId="5" applyNumberFormat="0" applyBorder="0" applyProtection="0">
      <alignment horizontal="right" vertical="center"/>
    </xf>
    <xf numFmtId="0" fontId="11" fillId="3" borderId="6" applyNumberFormat="0" applyAlignment="0" applyProtection="0">
      <alignment horizontal="left" vertical="center" indent="1"/>
    </xf>
    <xf numFmtId="167" fontId="9" fillId="4" borderId="6" applyNumberFormat="0" applyProtection="0">
      <alignment horizontal="right" vertical="center"/>
    </xf>
    <xf numFmtId="167" fontId="9" fillId="5" borderId="6" applyNumberFormat="0" applyBorder="0" applyProtection="0">
      <alignment horizontal="right" vertical="center"/>
    </xf>
    <xf numFmtId="167" fontId="12" fillId="6" borderId="7" applyNumberFormat="0" applyBorder="0" applyAlignment="0" applyProtection="0">
      <alignment horizontal="right" vertical="center" indent="1"/>
    </xf>
    <xf numFmtId="167" fontId="13" fillId="7" borderId="7" applyNumberFormat="0" applyBorder="0" applyAlignment="0" applyProtection="0">
      <alignment horizontal="right" vertical="center" indent="1"/>
    </xf>
    <xf numFmtId="167" fontId="13" fillId="8" borderId="7" applyNumberFormat="0" applyBorder="0" applyAlignment="0" applyProtection="0">
      <alignment horizontal="right" vertical="center" indent="1"/>
    </xf>
    <xf numFmtId="167" fontId="14" fillId="9" borderId="7" applyNumberFormat="0" applyBorder="0" applyAlignment="0" applyProtection="0">
      <alignment horizontal="right" vertical="center" indent="1"/>
    </xf>
    <xf numFmtId="167" fontId="14" fillId="10" borderId="7" applyNumberFormat="0" applyBorder="0" applyAlignment="0" applyProtection="0">
      <alignment horizontal="right" vertical="center" indent="1"/>
    </xf>
    <xf numFmtId="167" fontId="14" fillId="11" borderId="7" applyNumberFormat="0" applyBorder="0" applyAlignment="0" applyProtection="0">
      <alignment horizontal="right" vertical="center" indent="1"/>
    </xf>
    <xf numFmtId="167" fontId="15" fillId="12" borderId="7" applyNumberFormat="0" applyBorder="0" applyAlignment="0" applyProtection="0">
      <alignment horizontal="right" vertical="center" indent="1"/>
    </xf>
    <xf numFmtId="167" fontId="15" fillId="13" borderId="7" applyNumberFormat="0" applyBorder="0" applyAlignment="0" applyProtection="0">
      <alignment horizontal="right" vertical="center" indent="1"/>
    </xf>
    <xf numFmtId="167" fontId="15" fillId="14" borderId="7" applyNumberFormat="0" applyBorder="0" applyAlignment="0" applyProtection="0">
      <alignment horizontal="right" vertical="center" indent="1"/>
    </xf>
    <xf numFmtId="0" fontId="16" fillId="0" borderId="4" applyNumberFormat="0" applyFont="0" applyFill="0" applyAlignment="0" applyProtection="0"/>
    <xf numFmtId="167" fontId="10" fillId="15" borderId="4" applyNumberFormat="0" applyAlignment="0" applyProtection="0">
      <alignment horizontal="left" vertical="center" indent="1"/>
    </xf>
    <xf numFmtId="0" fontId="9" fillId="2" borderId="6" applyNumberFormat="0" applyAlignment="0" applyProtection="0">
      <alignment horizontal="left" vertical="center" indent="1"/>
    </xf>
    <xf numFmtId="0" fontId="11" fillId="16" borderId="4" applyNumberFormat="0" applyAlignment="0" applyProtection="0">
      <alignment horizontal="left" vertical="center" indent="1"/>
    </xf>
    <xf numFmtId="0" fontId="11" fillId="17" borderId="4" applyNumberFormat="0" applyAlignment="0" applyProtection="0">
      <alignment horizontal="left" vertical="center" indent="1"/>
    </xf>
    <xf numFmtId="0" fontId="11" fillId="18" borderId="4" applyNumberFormat="0" applyAlignment="0" applyProtection="0">
      <alignment horizontal="left" vertical="center" indent="1"/>
    </xf>
    <xf numFmtId="0" fontId="11" fillId="5" borderId="4" applyNumberFormat="0" applyAlignment="0" applyProtection="0">
      <alignment horizontal="left" vertical="center" indent="1"/>
    </xf>
    <xf numFmtId="0" fontId="11" fillId="4" borderId="6" applyNumberFormat="0" applyAlignment="0" applyProtection="0">
      <alignment horizontal="left" vertical="center" indent="1"/>
    </xf>
    <xf numFmtId="0" fontId="17" fillId="0" borderId="8" applyNumberFormat="0" applyFill="0" applyBorder="0" applyAlignment="0" applyProtection="0"/>
    <xf numFmtId="0" fontId="18" fillId="0" borderId="8" applyNumberFormat="0" applyBorder="0" applyAlignment="0" applyProtection="0"/>
    <xf numFmtId="0" fontId="17" fillId="3" borderId="6" applyNumberFormat="0" applyAlignment="0" applyProtection="0">
      <alignment horizontal="left" vertical="center" indent="1"/>
    </xf>
    <xf numFmtId="0" fontId="17" fillId="3" borderId="6" applyNumberFormat="0" applyAlignment="0" applyProtection="0">
      <alignment horizontal="left" vertical="center" indent="1"/>
    </xf>
    <xf numFmtId="0" fontId="17" fillId="4" borderId="6" applyNumberFormat="0" applyAlignment="0" applyProtection="0">
      <alignment horizontal="left" vertical="center" indent="1"/>
    </xf>
    <xf numFmtId="167" fontId="19" fillId="4" borderId="6" applyNumberFormat="0" applyProtection="0">
      <alignment horizontal="right" vertical="center"/>
    </xf>
    <xf numFmtId="167" fontId="20" fillId="5" borderId="5" applyNumberFormat="0" applyBorder="0" applyProtection="0">
      <alignment horizontal="right" vertical="center"/>
    </xf>
    <xf numFmtId="167" fontId="19" fillId="5" borderId="6" applyNumberFormat="0" applyBorder="0" applyProtection="0">
      <alignment horizontal="right" vertical="center"/>
    </xf>
    <xf numFmtId="167" fontId="10" fillId="0" borderId="5" applyNumberFormat="0" applyFill="0" applyBorder="0" applyAlignment="0" applyProtection="0">
      <alignment horizontal="right" vertical="center"/>
    </xf>
    <xf numFmtId="167" fontId="10" fillId="0" borderId="5" applyNumberFormat="0" applyFill="0" applyBorder="0" applyAlignment="0" applyProtection="0">
      <alignment horizontal="right" vertical="center"/>
    </xf>
    <xf numFmtId="0" fontId="21" fillId="0" borderId="0" applyNumberFormat="0" applyFill="0" applyBorder="0" applyAlignment="0" applyProtection="0"/>
    <xf numFmtId="0" fontId="1" fillId="0" borderId="0"/>
  </cellStyleXfs>
  <cellXfs count="203">
    <xf numFmtId="0" fontId="0" fillId="0" borderId="0" xfId="0"/>
    <xf numFmtId="0" fontId="3" fillId="0" borderId="0" xfId="0" applyFont="1" applyAlignment="1">
      <alignment vertical="center"/>
    </xf>
    <xf numFmtId="0" fontId="4"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vertical="center" wrapText="1"/>
    </xf>
    <xf numFmtId="0" fontId="8" fillId="0" borderId="0" xfId="0" applyFont="1" applyAlignment="1">
      <alignment horizontal="left" vertical="center" wrapText="1"/>
    </xf>
    <xf numFmtId="166" fontId="5" fillId="0" borderId="0" xfId="0" applyNumberFormat="1" applyFont="1" applyAlignment="1">
      <alignment horizontal="left" vertical="center" wrapText="1"/>
    </xf>
    <xf numFmtId="0" fontId="6" fillId="0" borderId="0" xfId="0" applyFont="1" applyAlignment="1">
      <alignment vertical="center" wrapText="1"/>
    </xf>
    <xf numFmtId="0" fontId="6" fillId="0" borderId="3" xfId="0" applyFont="1" applyBorder="1" applyAlignment="1">
      <alignment vertical="center" wrapText="1"/>
    </xf>
    <xf numFmtId="168" fontId="6" fillId="0" borderId="0" xfId="0" applyNumberFormat="1" applyFont="1" applyAlignment="1">
      <alignment horizontal="right" vertical="center"/>
    </xf>
    <xf numFmtId="168" fontId="3" fillId="0" borderId="0" xfId="0" applyNumberFormat="1" applyFont="1" applyAlignment="1">
      <alignment horizontal="left" vertical="center" wrapText="1"/>
    </xf>
    <xf numFmtId="168" fontId="3" fillId="0" borderId="0" xfId="0" applyNumberFormat="1" applyFont="1" applyAlignment="1">
      <alignment vertical="center"/>
    </xf>
    <xf numFmtId="168" fontId="7" fillId="0" borderId="0" xfId="0" applyNumberFormat="1" applyFont="1" applyAlignment="1">
      <alignment vertical="center" wrapText="1"/>
    </xf>
    <xf numFmtId="0" fontId="7" fillId="0" borderId="0" xfId="0" applyFont="1" applyAlignment="1">
      <alignment vertical="center"/>
    </xf>
    <xf numFmtId="0" fontId="7" fillId="0" borderId="3" xfId="0" applyFont="1" applyBorder="1" applyAlignment="1">
      <alignment vertical="center"/>
    </xf>
    <xf numFmtId="168" fontId="7" fillId="0" borderId="2" xfId="0" applyNumberFormat="1" applyFont="1" applyBorder="1" applyAlignment="1">
      <alignment horizontal="right" vertical="center"/>
    </xf>
    <xf numFmtId="0" fontId="7" fillId="21" borderId="0" xfId="0" applyFont="1" applyFill="1" applyAlignment="1">
      <alignment vertical="center" wrapText="1"/>
    </xf>
    <xf numFmtId="168" fontId="3" fillId="21" borderId="0" xfId="0" applyNumberFormat="1" applyFont="1" applyFill="1" applyAlignment="1">
      <alignment vertical="center"/>
    </xf>
    <xf numFmtId="0" fontId="7" fillId="21" borderId="0" xfId="0" applyFont="1" applyFill="1" applyAlignment="1">
      <alignment vertical="center"/>
    </xf>
    <xf numFmtId="168" fontId="6" fillId="21" borderId="0" xfId="0" applyNumberFormat="1" applyFont="1" applyFill="1" applyAlignment="1">
      <alignment horizontal="right" vertical="center"/>
    </xf>
    <xf numFmtId="168" fontId="3" fillId="0" borderId="0" xfId="0" applyNumberFormat="1" applyFont="1" applyAlignment="1">
      <alignment horizontal="right" vertical="center" wrapText="1"/>
    </xf>
    <xf numFmtId="0" fontId="7" fillId="0" borderId="2" xfId="0" applyFont="1" applyBorder="1" applyAlignment="1">
      <alignment vertical="center" wrapText="1"/>
    </xf>
    <xf numFmtId="168" fontId="6" fillId="21" borderId="0" xfId="0" applyNumberFormat="1" applyFont="1" applyFill="1" applyAlignment="1">
      <alignment vertical="center"/>
    </xf>
    <xf numFmtId="168" fontId="3" fillId="21" borderId="0" xfId="0" applyNumberFormat="1" applyFont="1" applyFill="1" applyAlignment="1">
      <alignment horizontal="right" vertical="center"/>
    </xf>
    <xf numFmtId="0" fontId="7" fillId="0" borderId="9" xfId="0" applyFont="1" applyBorder="1" applyAlignment="1">
      <alignment vertical="center" wrapText="1"/>
    </xf>
    <xf numFmtId="168" fontId="7" fillId="0" borderId="9" xfId="0" applyNumberFormat="1" applyFont="1" applyBorder="1" applyAlignment="1">
      <alignment horizontal="right" vertical="center"/>
    </xf>
    <xf numFmtId="0" fontId="7" fillId="0" borderId="10" xfId="0" applyFont="1" applyBorder="1" applyAlignment="1">
      <alignment vertical="center" wrapText="1"/>
    </xf>
    <xf numFmtId="168" fontId="7" fillId="0" borderId="10" xfId="0" applyNumberFormat="1" applyFont="1" applyBorder="1" applyAlignment="1">
      <alignment horizontal="right" vertical="center"/>
    </xf>
    <xf numFmtId="168" fontId="6" fillId="0" borderId="0" xfId="0" applyNumberFormat="1" applyFont="1" applyFill="1" applyAlignment="1">
      <alignment horizontal="right" vertical="center"/>
    </xf>
    <xf numFmtId="0" fontId="3" fillId="0" borderId="0" xfId="0" applyFont="1" applyFill="1" applyAlignment="1">
      <alignment vertical="center"/>
    </xf>
    <xf numFmtId="0" fontId="24" fillId="20" borderId="0" xfId="0" applyFont="1" applyFill="1" applyAlignment="1">
      <alignment horizontal="center" vertical="center"/>
    </xf>
    <xf numFmtId="3" fontId="7" fillId="0" borderId="2" xfId="0" applyNumberFormat="1" applyFont="1" applyFill="1" applyBorder="1" applyAlignment="1">
      <alignment horizontal="right" vertical="center"/>
    </xf>
    <xf numFmtId="3" fontId="7" fillId="0" borderId="3" xfId="0" applyNumberFormat="1" applyFont="1" applyFill="1" applyBorder="1" applyAlignment="1">
      <alignment horizontal="right" vertical="center"/>
    </xf>
    <xf numFmtId="164" fontId="3" fillId="0" borderId="0" xfId="0" applyNumberFormat="1" applyFont="1" applyFill="1" applyBorder="1" applyAlignment="1">
      <alignment vertical="center"/>
    </xf>
    <xf numFmtId="168" fontId="7" fillId="0" borderId="0" xfId="0" applyNumberFormat="1" applyFont="1" applyBorder="1" applyAlignment="1">
      <alignment horizontal="right" vertical="center"/>
    </xf>
    <xf numFmtId="168" fontId="7" fillId="21" borderId="12" xfId="0" applyNumberFormat="1" applyFont="1" applyFill="1" applyBorder="1" applyAlignment="1">
      <alignment horizontal="right" vertical="center"/>
    </xf>
    <xf numFmtId="0" fontId="25" fillId="0" borderId="0" xfId="0" applyFont="1" applyAlignment="1">
      <alignment vertical="center"/>
    </xf>
    <xf numFmtId="168" fontId="7" fillId="0" borderId="1" xfId="0" applyNumberFormat="1" applyFont="1" applyFill="1" applyBorder="1" applyAlignment="1">
      <alignment horizontal="right" vertical="center"/>
    </xf>
    <xf numFmtId="0" fontId="5" fillId="0" borderId="0" xfId="0" applyFont="1" applyFill="1"/>
    <xf numFmtId="0" fontId="24" fillId="20" borderId="0" xfId="0" applyFont="1" applyFill="1" applyAlignment="1">
      <alignment vertical="center" wrapText="1"/>
    </xf>
    <xf numFmtId="0" fontId="24" fillId="0" borderId="0" xfId="0" applyFont="1" applyFill="1" applyAlignment="1">
      <alignment vertical="center" wrapText="1"/>
    </xf>
    <xf numFmtId="0" fontId="24" fillId="0" borderId="0" xfId="0" applyFont="1" applyFill="1" applyAlignment="1">
      <alignment horizontal="center" vertical="center"/>
    </xf>
    <xf numFmtId="0" fontId="3" fillId="21" borderId="1" xfId="0" applyFont="1" applyFill="1" applyBorder="1" applyAlignment="1">
      <alignment vertical="center"/>
    </xf>
    <xf numFmtId="168" fontId="7" fillId="0" borderId="11" xfId="0" applyNumberFormat="1" applyFont="1" applyBorder="1" applyAlignment="1">
      <alignment horizontal="right" vertical="center"/>
    </xf>
    <xf numFmtId="0" fontId="3" fillId="0" borderId="0" xfId="0" applyFont="1" applyFill="1" applyBorder="1" applyAlignment="1">
      <alignment vertical="center"/>
    </xf>
    <xf numFmtId="164" fontId="4" fillId="0" borderId="0" xfId="0" applyNumberFormat="1" applyFont="1" applyFill="1" applyBorder="1" applyAlignment="1">
      <alignment vertical="center"/>
    </xf>
    <xf numFmtId="164" fontId="3" fillId="0" borderId="1" xfId="0" applyNumberFormat="1" applyFont="1" applyFill="1" applyBorder="1" applyAlignment="1">
      <alignment vertical="center"/>
    </xf>
    <xf numFmtId="0" fontId="29" fillId="22" borderId="0" xfId="0" applyFont="1" applyFill="1"/>
    <xf numFmtId="0" fontId="30" fillId="22" borderId="0" xfId="0" applyFont="1" applyFill="1"/>
    <xf numFmtId="0" fontId="29" fillId="23" borderId="0" xfId="0" applyFont="1" applyFill="1"/>
    <xf numFmtId="0" fontId="23" fillId="23" borderId="0" xfId="0" applyFont="1" applyFill="1"/>
    <xf numFmtId="0" fontId="7" fillId="24" borderId="9" xfId="0" applyFont="1" applyFill="1" applyBorder="1" applyAlignment="1">
      <alignment vertical="center" wrapText="1"/>
    </xf>
    <xf numFmtId="168" fontId="7" fillId="24" borderId="9" xfId="0" applyNumberFormat="1" applyFont="1" applyFill="1" applyBorder="1" applyAlignment="1">
      <alignment horizontal="right" vertical="center"/>
    </xf>
    <xf numFmtId="0" fontId="21" fillId="23" borderId="0" xfId="39" applyFill="1" applyAlignment="1">
      <alignment horizontal="left" indent="1"/>
    </xf>
    <xf numFmtId="0" fontId="21" fillId="23" borderId="0" xfId="39" quotePrefix="1" applyFill="1" applyAlignment="1">
      <alignment horizontal="left" indent="1"/>
    </xf>
    <xf numFmtId="0" fontId="33" fillId="22" borderId="0" xfId="0" applyFont="1" applyFill="1"/>
    <xf numFmtId="0" fontId="34" fillId="22" borderId="0" xfId="0" applyFont="1" applyFill="1"/>
    <xf numFmtId="0" fontId="29" fillId="23" borderId="13" xfId="0" applyFont="1" applyFill="1" applyBorder="1"/>
    <xf numFmtId="0" fontId="4" fillId="0" borderId="0" xfId="0" applyFont="1" applyAlignment="1">
      <alignment vertical="center"/>
    </xf>
    <xf numFmtId="0" fontId="5" fillId="0" borderId="0" xfId="0" applyFont="1" applyBorder="1" applyAlignment="1">
      <alignment horizontal="left" vertical="center" wrapText="1"/>
    </xf>
    <xf numFmtId="0" fontId="3" fillId="0" borderId="0" xfId="0" applyFont="1" applyBorder="1" applyAlignment="1">
      <alignment horizontal="left" vertical="center" wrapText="1"/>
    </xf>
    <xf numFmtId="0" fontId="24" fillId="20" borderId="0" xfId="0" applyFont="1" applyFill="1" applyAlignment="1">
      <alignment vertical="center"/>
    </xf>
    <xf numFmtId="0" fontId="6" fillId="0" borderId="0" xfId="0" applyFont="1" applyFill="1" applyAlignment="1">
      <alignment horizontal="left" vertical="center" wrapText="1"/>
    </xf>
    <xf numFmtId="0" fontId="6" fillId="0" borderId="0" xfId="0" applyFont="1" applyAlignment="1">
      <alignment horizontal="left" vertical="center"/>
    </xf>
    <xf numFmtId="0" fontId="3" fillId="0" borderId="0" xfId="0" applyFont="1" applyAlignment="1">
      <alignment horizontal="left" vertical="center"/>
    </xf>
    <xf numFmtId="0" fontId="7" fillId="0" borderId="1" xfId="0" applyFont="1" applyBorder="1" applyAlignment="1">
      <alignment vertical="center"/>
    </xf>
    <xf numFmtId="0" fontId="7" fillId="21" borderId="12" xfId="0" applyFont="1" applyFill="1" applyBorder="1" applyAlignment="1">
      <alignment vertical="center"/>
    </xf>
    <xf numFmtId="0" fontId="7" fillId="0" borderId="0" xfId="0" applyFont="1" applyBorder="1" applyAlignment="1">
      <alignment vertical="center"/>
    </xf>
    <xf numFmtId="0" fontId="26" fillId="0" borderId="0" xfId="0" applyFont="1" applyFill="1" applyAlignment="1">
      <alignment vertical="center"/>
    </xf>
    <xf numFmtId="0" fontId="7" fillId="0" borderId="1" xfId="0" applyFont="1" applyBorder="1" applyAlignment="1">
      <alignment vertical="center" wrapText="1"/>
    </xf>
    <xf numFmtId="0" fontId="28"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Border="1" applyAlignment="1">
      <alignment horizontal="left" vertical="center"/>
    </xf>
    <xf numFmtId="0" fontId="26" fillId="0" borderId="0" xfId="0" applyFont="1" applyFill="1" applyBorder="1" applyAlignment="1">
      <alignment vertical="center"/>
    </xf>
    <xf numFmtId="0" fontId="7" fillId="21" borderId="12" xfId="0" applyFont="1" applyFill="1" applyBorder="1" applyAlignment="1">
      <alignment vertical="center" wrapText="1"/>
    </xf>
    <xf numFmtId="0" fontId="4" fillId="0" borderId="0" xfId="0" applyFont="1" applyBorder="1" applyAlignment="1">
      <alignment horizontal="left" vertical="center" wrapText="1"/>
    </xf>
    <xf numFmtId="0" fontId="27" fillId="0" borderId="1" xfId="0" applyFont="1" applyBorder="1" applyAlignment="1">
      <alignment horizontal="left" vertical="center" wrapText="1"/>
    </xf>
    <xf numFmtId="0" fontId="35" fillId="0" borderId="0" xfId="0" applyFont="1" applyAlignment="1">
      <alignment vertical="center"/>
    </xf>
    <xf numFmtId="0" fontId="32" fillId="21" borderId="1" xfId="0" applyFont="1" applyFill="1" applyBorder="1" applyAlignment="1">
      <alignment vertical="center" wrapText="1"/>
    </xf>
    <xf numFmtId="0" fontId="32" fillId="0" borderId="11" xfId="0" applyFont="1" applyBorder="1" applyAlignment="1">
      <alignment horizontal="left" vertical="center" wrapText="1"/>
    </xf>
    <xf numFmtId="0" fontId="36" fillId="0" borderId="0" xfId="0" applyFont="1" applyBorder="1" applyAlignment="1">
      <alignment horizontal="left" vertical="center" wrapText="1"/>
    </xf>
    <xf numFmtId="0" fontId="28" fillId="0" borderId="0" xfId="0" applyFont="1" applyAlignment="1">
      <alignment horizontal="left" vertical="center" wrapText="1"/>
    </xf>
    <xf numFmtId="0" fontId="36" fillId="0" borderId="0" xfId="0" applyFont="1" applyAlignment="1">
      <alignment horizontal="left" vertical="center" wrapText="1"/>
    </xf>
    <xf numFmtId="0" fontId="32" fillId="0" borderId="2" xfId="0" applyFont="1" applyBorder="1" applyAlignment="1">
      <alignment horizontal="left" vertical="center" wrapText="1"/>
    </xf>
    <xf numFmtId="0" fontId="37" fillId="0" borderId="9" xfId="0" applyFont="1" applyBorder="1" applyAlignment="1">
      <alignment horizontal="left" vertical="center" wrapText="1"/>
    </xf>
    <xf numFmtId="0" fontId="37" fillId="0" borderId="0" xfId="0" applyFont="1" applyBorder="1" applyAlignment="1">
      <alignment horizontal="left" vertical="center" wrapText="1"/>
    </xf>
    <xf numFmtId="0" fontId="28" fillId="0" borderId="0" xfId="0" applyFont="1" applyAlignment="1">
      <alignment vertical="center"/>
    </xf>
    <xf numFmtId="0" fontId="28" fillId="0" borderId="0" xfId="0" applyFont="1" applyAlignment="1">
      <alignment vertical="center" wrapText="1"/>
    </xf>
    <xf numFmtId="0" fontId="32" fillId="0" borderId="11" xfId="0" applyFont="1" applyFill="1" applyBorder="1" applyAlignment="1">
      <alignment horizontal="left" vertical="center" wrapText="1"/>
    </xf>
    <xf numFmtId="0" fontId="35" fillId="0" borderId="0" xfId="0" applyFont="1" applyAlignment="1">
      <alignment vertical="center" wrapText="1"/>
    </xf>
    <xf numFmtId="0" fontId="3" fillId="0" borderId="0" xfId="0" quotePrefix="1" applyFont="1" applyAlignment="1">
      <alignment vertical="center" wrapText="1"/>
    </xf>
    <xf numFmtId="0" fontId="7" fillId="0" borderId="3" xfId="0" applyFont="1" applyBorder="1" applyAlignment="1">
      <alignment vertical="center" wrapText="1"/>
    </xf>
    <xf numFmtId="0" fontId="7" fillId="0" borderId="0" xfId="0" applyFont="1" applyBorder="1" applyAlignment="1">
      <alignment vertical="center" wrapText="1"/>
    </xf>
    <xf numFmtId="0" fontId="26" fillId="0" borderId="0" xfId="0" applyFont="1" applyFill="1" applyAlignment="1">
      <alignment vertical="center" wrapText="1"/>
    </xf>
    <xf numFmtId="0" fontId="3" fillId="0" borderId="0" xfId="0" applyFont="1" applyFill="1" applyAlignment="1">
      <alignment vertical="center" wrapText="1"/>
    </xf>
    <xf numFmtId="0" fontId="26" fillId="0" borderId="0" xfId="0" applyFont="1" applyFill="1" applyBorder="1" applyAlignment="1">
      <alignment vertical="center" wrapText="1"/>
    </xf>
    <xf numFmtId="168" fontId="6" fillId="0" borderId="0" xfId="0" applyNumberFormat="1" applyFont="1" applyBorder="1" applyAlignment="1">
      <alignment horizontal="right" vertical="center"/>
    </xf>
    <xf numFmtId="0" fontId="3" fillId="0" borderId="0" xfId="0" applyFont="1" applyBorder="1" applyAlignment="1">
      <alignment horizontal="left" vertical="center" wrapText="1" indent="1"/>
    </xf>
    <xf numFmtId="0" fontId="3" fillId="0" borderId="0" xfId="0" applyFont="1" applyFill="1" applyBorder="1" applyAlignment="1"/>
    <xf numFmtId="168" fontId="6" fillId="0" borderId="0" xfId="0" applyNumberFormat="1" applyFont="1" applyFill="1" applyBorder="1" applyAlignment="1">
      <alignment horizontal="right" vertical="center"/>
    </xf>
    <xf numFmtId="0" fontId="6" fillId="0" borderId="0" xfId="0" applyFont="1" applyBorder="1" applyAlignment="1">
      <alignment vertical="center" wrapText="1"/>
    </xf>
    <xf numFmtId="0" fontId="38" fillId="0" borderId="0" xfId="0" applyFont="1"/>
    <xf numFmtId="168" fontId="4" fillId="21" borderId="0" xfId="0" applyNumberFormat="1" applyFont="1" applyFill="1" applyAlignment="1">
      <alignment vertical="center"/>
    </xf>
    <xf numFmtId="0" fontId="5" fillId="0" borderId="0" xfId="0" applyFont="1" applyBorder="1" applyAlignment="1">
      <alignment horizontal="left" wrapText="1" indent="2"/>
    </xf>
    <xf numFmtId="169" fontId="3" fillId="0" borderId="0" xfId="1" applyNumberFormat="1" applyFont="1" applyFill="1" applyBorder="1" applyAlignment="1">
      <alignment vertical="center"/>
    </xf>
    <xf numFmtId="0" fontId="8" fillId="0" borderId="0" xfId="0" applyFont="1" applyAlignment="1">
      <alignment vertical="center" wrapText="1"/>
    </xf>
    <xf numFmtId="0" fontId="7" fillId="21" borderId="0" xfId="0" applyFont="1" applyFill="1" applyBorder="1" applyAlignment="1">
      <alignment vertical="center" wrapText="1"/>
    </xf>
    <xf numFmtId="0" fontId="39" fillId="0" borderId="0" xfId="0" applyFont="1" applyFill="1" applyAlignment="1">
      <alignment vertical="center" wrapText="1"/>
    </xf>
    <xf numFmtId="168" fontId="3" fillId="0" borderId="0" xfId="0" applyNumberFormat="1" applyFont="1" applyFill="1" applyAlignment="1">
      <alignment vertical="center"/>
    </xf>
    <xf numFmtId="0" fontId="22" fillId="0" borderId="0" xfId="39" applyFont="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center" vertical="center"/>
    </xf>
    <xf numFmtId="164" fontId="3" fillId="0" borderId="0" xfId="0" applyNumberFormat="1" applyFont="1" applyAlignment="1">
      <alignment vertical="center"/>
    </xf>
    <xf numFmtId="166" fontId="5" fillId="0" borderId="0" xfId="0" applyNumberFormat="1" applyFont="1" applyAlignment="1">
      <alignment vertical="center"/>
    </xf>
    <xf numFmtId="0" fontId="3" fillId="0" borderId="0" xfId="0" applyFont="1" applyBorder="1" applyAlignment="1">
      <alignment vertical="center"/>
    </xf>
    <xf numFmtId="168" fontId="3" fillId="0" borderId="0" xfId="0" applyNumberFormat="1" applyFont="1" applyBorder="1" applyAlignment="1">
      <alignment vertical="center"/>
    </xf>
    <xf numFmtId="0" fontId="3" fillId="0" borderId="3" xfId="0" applyFont="1" applyBorder="1" applyAlignment="1">
      <alignment vertical="center" wrapText="1"/>
    </xf>
    <xf numFmtId="169" fontId="4" fillId="0" borderId="2" xfId="1" applyNumberFormat="1" applyFont="1" applyFill="1" applyBorder="1" applyAlignment="1">
      <alignment vertical="center"/>
    </xf>
    <xf numFmtId="14" fontId="24" fillId="20" borderId="0" xfId="0" applyNumberFormat="1" applyFont="1" applyFill="1" applyAlignment="1">
      <alignment horizontal="center" vertical="center"/>
    </xf>
    <xf numFmtId="0" fontId="40" fillId="0" borderId="0" xfId="0" applyFont="1" applyAlignment="1">
      <alignment horizontal="left" vertical="center" indent="1"/>
    </xf>
    <xf numFmtId="169" fontId="7" fillId="0" borderId="1" xfId="1" applyNumberFormat="1" applyFont="1" applyFill="1" applyBorder="1" applyAlignment="1">
      <alignment horizontal="right" vertical="center"/>
    </xf>
    <xf numFmtId="0" fontId="3" fillId="0" borderId="0" xfId="0" applyFont="1" applyFill="1" applyAlignment="1">
      <alignment horizontal="left" vertical="center" wrapText="1"/>
    </xf>
    <xf numFmtId="164" fontId="4" fillId="0" borderId="2" xfId="0" applyNumberFormat="1" applyFont="1" applyFill="1" applyBorder="1" applyAlignment="1">
      <alignment vertical="center"/>
    </xf>
    <xf numFmtId="164" fontId="3" fillId="0" borderId="2" xfId="0" applyNumberFormat="1" applyFont="1" applyFill="1" applyBorder="1" applyAlignment="1">
      <alignment vertical="center"/>
    </xf>
    <xf numFmtId="0" fontId="3" fillId="21" borderId="2" xfId="0" applyFont="1" applyFill="1" applyBorder="1" applyAlignment="1">
      <alignment vertical="center"/>
    </xf>
    <xf numFmtId="169" fontId="4" fillId="19" borderId="2" xfId="1" applyNumberFormat="1" applyFont="1" applyFill="1" applyBorder="1" applyAlignment="1">
      <alignment vertical="center"/>
    </xf>
    <xf numFmtId="169" fontId="5" fillId="0" borderId="0" xfId="1" applyNumberFormat="1" applyFont="1" applyFill="1" applyBorder="1" applyAlignment="1">
      <alignment vertical="center"/>
    </xf>
    <xf numFmtId="169" fontId="4" fillId="19" borderId="0" xfId="1" applyNumberFormat="1" applyFont="1" applyFill="1" applyAlignment="1">
      <alignment vertical="center"/>
    </xf>
    <xf numFmtId="169" fontId="4" fillId="19" borderId="0" xfId="1" applyNumberFormat="1" applyFont="1" applyFill="1" applyBorder="1" applyAlignment="1">
      <alignment vertical="center"/>
    </xf>
    <xf numFmtId="169" fontId="4" fillId="19" borderId="11" xfId="1" applyNumberFormat="1" applyFont="1" applyFill="1" applyBorder="1" applyAlignment="1">
      <alignment vertical="center"/>
    </xf>
    <xf numFmtId="169" fontId="5" fillId="19" borderId="0" xfId="1" applyNumberFormat="1" applyFont="1" applyFill="1" applyBorder="1" applyAlignment="1">
      <alignment vertical="center"/>
    </xf>
    <xf numFmtId="164" fontId="3" fillId="19" borderId="2" xfId="1" applyNumberFormat="1" applyFont="1" applyFill="1" applyBorder="1" applyAlignment="1">
      <alignment vertical="center"/>
    </xf>
    <xf numFmtId="0" fontId="7" fillId="0" borderId="11" xfId="0" applyFont="1" applyBorder="1" applyAlignment="1">
      <alignment vertical="center" wrapText="1"/>
    </xf>
    <xf numFmtId="0" fontId="6" fillId="0" borderId="11" xfId="0" applyFont="1" applyBorder="1" applyAlignment="1">
      <alignment horizontal="left" vertical="center" wrapText="1"/>
    </xf>
    <xf numFmtId="0" fontId="7" fillId="0" borderId="0" xfId="0" applyFont="1" applyAlignment="1">
      <alignment horizontal="left" vertical="center" wrapText="1"/>
    </xf>
    <xf numFmtId="168" fontId="3" fillId="21" borderId="0" xfId="0" applyNumberFormat="1" applyFont="1" applyFill="1" applyBorder="1" applyAlignment="1">
      <alignment vertical="center"/>
    </xf>
    <xf numFmtId="0" fontId="28" fillId="0" borderId="0" xfId="0" applyFont="1" applyFill="1" applyAlignment="1">
      <alignment vertical="center"/>
    </xf>
    <xf numFmtId="0" fontId="7" fillId="0" borderId="0" xfId="0" applyFont="1" applyFill="1" applyAlignment="1">
      <alignment vertical="center" wrapText="1"/>
    </xf>
    <xf numFmtId="166" fontId="3" fillId="0" borderId="0" xfId="2" applyNumberFormat="1" applyFont="1" applyFill="1" applyBorder="1" applyAlignment="1">
      <alignment vertical="center"/>
    </xf>
    <xf numFmtId="0" fontId="44" fillId="0" borderId="0" xfId="0" applyFont="1" applyAlignment="1">
      <alignment horizontal="left" vertical="center" indent="1"/>
    </xf>
    <xf numFmtId="168" fontId="6" fillId="0" borderId="3" xfId="0" applyNumberFormat="1" applyFont="1" applyFill="1" applyBorder="1" applyAlignment="1">
      <alignment horizontal="right" vertical="center"/>
    </xf>
    <xf numFmtId="0" fontId="3" fillId="0" borderId="3" xfId="0" applyFont="1" applyFill="1" applyBorder="1" applyAlignment="1">
      <alignment vertical="center"/>
    </xf>
    <xf numFmtId="164" fontId="5" fillId="19" borderId="0" xfId="1" applyNumberFormat="1" applyFont="1" applyFill="1" applyBorder="1" applyAlignment="1">
      <alignment vertical="center"/>
    </xf>
    <xf numFmtId="164" fontId="4" fillId="19" borderId="2" xfId="1" applyNumberFormat="1" applyFont="1" applyFill="1" applyBorder="1" applyAlignment="1">
      <alignment vertical="center"/>
    </xf>
    <xf numFmtId="164" fontId="3" fillId="0" borderId="0" xfId="0" applyNumberFormat="1" applyFont="1" applyFill="1" applyAlignment="1">
      <alignment vertical="center"/>
    </xf>
    <xf numFmtId="164" fontId="3" fillId="0" borderId="0" xfId="1" applyNumberFormat="1" applyFont="1" applyFill="1" applyAlignment="1">
      <alignment vertical="center"/>
    </xf>
    <xf numFmtId="164" fontId="3" fillId="21" borderId="1" xfId="0" applyNumberFormat="1" applyFont="1" applyFill="1" applyBorder="1" applyAlignment="1">
      <alignment vertical="center"/>
    </xf>
    <xf numFmtId="164" fontId="4" fillId="19" borderId="0" xfId="1" applyNumberFormat="1" applyFont="1" applyFill="1" applyAlignment="1">
      <alignment vertical="center"/>
    </xf>
    <xf numFmtId="164" fontId="4" fillId="19" borderId="0" xfId="1" applyNumberFormat="1" applyFont="1" applyFill="1" applyBorder="1" applyAlignment="1">
      <alignment vertical="center"/>
    </xf>
    <xf numFmtId="164" fontId="3" fillId="0" borderId="0" xfId="1" applyNumberFormat="1" applyFont="1" applyFill="1" applyBorder="1" applyAlignment="1">
      <alignment vertical="center"/>
    </xf>
    <xf numFmtId="14" fontId="24" fillId="20" borderId="0" xfId="0" applyNumberFormat="1" applyFont="1" applyFill="1" applyAlignment="1">
      <alignment horizontal="center" vertical="center" wrapText="1"/>
    </xf>
    <xf numFmtId="0" fontId="45" fillId="0" borderId="0" xfId="39" applyFont="1" applyAlignment="1">
      <alignment vertical="center"/>
    </xf>
    <xf numFmtId="0" fontId="46" fillId="0" borderId="0" xfId="0" applyFont="1" applyAlignment="1">
      <alignment vertical="center" wrapText="1"/>
    </xf>
    <xf numFmtId="0" fontId="47" fillId="0" borderId="0" xfId="0" applyFont="1" applyAlignment="1">
      <alignment vertical="center" wrapText="1"/>
    </xf>
    <xf numFmtId="3" fontId="7" fillId="0" borderId="2" xfId="0" applyNumberFormat="1" applyFont="1" applyFill="1" applyBorder="1" applyAlignment="1">
      <alignment horizontal="left" vertical="center"/>
    </xf>
    <xf numFmtId="3" fontId="7" fillId="0" borderId="3" xfId="0" applyNumberFormat="1" applyFont="1" applyFill="1" applyBorder="1" applyAlignment="1">
      <alignment horizontal="left" vertical="center"/>
    </xf>
    <xf numFmtId="3" fontId="7" fillId="0" borderId="3" xfId="0" applyNumberFormat="1" applyFont="1" applyBorder="1" applyAlignment="1">
      <alignment horizontal="left" vertical="center"/>
    </xf>
    <xf numFmtId="0" fontId="48" fillId="0" borderId="0" xfId="0" applyFont="1"/>
    <xf numFmtId="0" fontId="6" fillId="0" borderId="0" xfId="0" applyFont="1" applyFill="1" applyAlignment="1">
      <alignment vertical="center"/>
    </xf>
    <xf numFmtId="168" fontId="4" fillId="0" borderId="0" xfId="0" applyNumberFormat="1" applyFont="1" applyAlignment="1">
      <alignment horizontal="right" vertical="center" wrapText="1"/>
    </xf>
    <xf numFmtId="168" fontId="4" fillId="0" borderId="0" xfId="0" applyNumberFormat="1" applyFont="1" applyAlignment="1">
      <alignment vertical="center"/>
    </xf>
    <xf numFmtId="0" fontId="39" fillId="0" borderId="0" xfId="0" applyFont="1" applyAlignment="1">
      <alignment horizontal="left" vertical="center" wrapText="1"/>
    </xf>
    <xf numFmtId="0" fontId="4" fillId="0" borderId="0" xfId="0" applyFont="1" applyFill="1" applyAlignment="1">
      <alignment vertical="center"/>
    </xf>
    <xf numFmtId="0" fontId="4" fillId="21" borderId="1" xfId="0" applyFont="1" applyFill="1" applyBorder="1" applyAlignment="1">
      <alignment vertical="center" wrapText="1"/>
    </xf>
    <xf numFmtId="0" fontId="4" fillId="0" borderId="11" xfId="0" applyFont="1" applyBorder="1" applyAlignment="1">
      <alignment horizontal="left" vertical="center" wrapText="1"/>
    </xf>
    <xf numFmtId="169" fontId="3" fillId="0" borderId="0" xfId="1" applyNumberFormat="1" applyFont="1" applyFill="1" applyAlignment="1">
      <alignment vertical="center"/>
    </xf>
    <xf numFmtId="0" fontId="3" fillId="0" borderId="2" xfId="0" applyFont="1" applyBorder="1" applyAlignment="1">
      <alignment horizontal="left" vertical="center" wrapText="1"/>
    </xf>
    <xf numFmtId="0" fontId="5" fillId="0" borderId="0" xfId="0" applyFont="1" applyFill="1" applyAlignment="1">
      <alignment vertical="center"/>
    </xf>
    <xf numFmtId="0" fontId="5" fillId="0" borderId="0" xfId="0" applyFont="1" applyBorder="1" applyAlignment="1">
      <alignment vertical="center" wrapText="1"/>
    </xf>
    <xf numFmtId="0" fontId="5" fillId="0" borderId="0" xfId="0" applyFont="1" applyFill="1" applyBorder="1" applyAlignment="1">
      <alignment vertical="center"/>
    </xf>
    <xf numFmtId="169" fontId="5" fillId="0" borderId="0" xfId="1" applyNumberFormat="1" applyFont="1" applyFill="1" applyAlignment="1">
      <alignment vertical="center"/>
    </xf>
    <xf numFmtId="0" fontId="4" fillId="0" borderId="2" xfId="0" applyFont="1" applyBorder="1" applyAlignment="1">
      <alignment vertical="center" wrapText="1"/>
    </xf>
    <xf numFmtId="0" fontId="4" fillId="21" borderId="2" xfId="0" applyFont="1" applyFill="1" applyBorder="1" applyAlignment="1">
      <alignment vertical="center" wrapText="1"/>
    </xf>
    <xf numFmtId="0" fontId="4" fillId="0" borderId="11" xfId="0" applyFont="1" applyBorder="1" applyAlignment="1">
      <alignment vertical="center" wrapText="1"/>
    </xf>
    <xf numFmtId="0" fontId="3" fillId="0" borderId="11" xfId="0" applyFont="1" applyFill="1" applyBorder="1" applyAlignment="1">
      <alignment vertical="center"/>
    </xf>
    <xf numFmtId="0" fontId="37" fillId="0" borderId="0" xfId="0" applyFont="1" applyFill="1" applyBorder="1" applyAlignment="1">
      <alignment horizontal="left" vertical="center" wrapText="1"/>
    </xf>
    <xf numFmtId="166" fontId="31" fillId="0" borderId="0" xfId="2" applyNumberFormat="1" applyFont="1" applyFill="1" applyBorder="1" applyAlignment="1">
      <alignment horizontal="right" vertical="center"/>
    </xf>
    <xf numFmtId="0" fontId="3" fillId="0" borderId="1" xfId="0" applyFont="1" applyFill="1" applyBorder="1" applyAlignment="1">
      <alignment horizontal="left" vertical="center" wrapText="1"/>
    </xf>
    <xf numFmtId="0" fontId="3" fillId="0" borderId="1" xfId="0" quotePrefix="1" applyFont="1" applyFill="1" applyBorder="1" applyAlignment="1">
      <alignment horizontal="left" vertical="center" wrapText="1"/>
    </xf>
    <xf numFmtId="164" fontId="5" fillId="0" borderId="0" xfId="1" applyNumberFormat="1" applyFont="1" applyFill="1" applyBorder="1" applyAlignment="1">
      <alignment vertical="center"/>
    </xf>
    <xf numFmtId="164" fontId="4" fillId="0" borderId="2" xfId="1" applyNumberFormat="1" applyFont="1" applyFill="1" applyBorder="1" applyAlignment="1">
      <alignment vertical="center"/>
    </xf>
    <xf numFmtId="0" fontId="25" fillId="0" borderId="0" xfId="0" applyFont="1" applyFill="1" applyAlignment="1">
      <alignment vertical="center"/>
    </xf>
    <xf numFmtId="0" fontId="49" fillId="0" borderId="0" xfId="0" applyFont="1" applyAlignment="1">
      <alignment vertical="center" wrapText="1"/>
    </xf>
    <xf numFmtId="168" fontId="4" fillId="0" borderId="0" xfId="0" applyNumberFormat="1" applyFont="1" applyFill="1" applyAlignment="1">
      <alignment vertical="center"/>
    </xf>
    <xf numFmtId="0" fontId="32" fillId="0" borderId="0" xfId="0" applyFont="1" applyBorder="1" applyAlignment="1">
      <alignment horizontal="left" vertical="center" wrapText="1"/>
    </xf>
    <xf numFmtId="164" fontId="3" fillId="0" borderId="2" xfId="1" applyNumberFormat="1" applyFont="1" applyFill="1" applyBorder="1" applyAlignment="1">
      <alignment vertical="center"/>
    </xf>
    <xf numFmtId="0" fontId="3" fillId="0" borderId="11" xfId="0" applyFont="1" applyBorder="1" applyAlignment="1">
      <alignment horizontal="left" vertical="center" wrapText="1"/>
    </xf>
    <xf numFmtId="164" fontId="3" fillId="0" borderId="11" xfId="1" applyNumberFormat="1" applyFont="1" applyFill="1" applyBorder="1" applyAlignment="1">
      <alignment vertical="center"/>
    </xf>
    <xf numFmtId="0" fontId="5" fillId="0" borderId="11" xfId="0" applyFont="1" applyBorder="1" applyAlignment="1">
      <alignment horizontal="left" vertical="center" wrapText="1"/>
    </xf>
    <xf numFmtId="0" fontId="3" fillId="0" borderId="1" xfId="0" applyFont="1" applyBorder="1" applyAlignment="1">
      <alignment horizontal="left" vertical="center" wrapText="1"/>
    </xf>
    <xf numFmtId="164" fontId="3" fillId="0" borderId="1" xfId="1" applyNumberFormat="1" applyFont="1" applyFill="1" applyBorder="1" applyAlignment="1">
      <alignment vertical="center"/>
    </xf>
    <xf numFmtId="164" fontId="4" fillId="0" borderId="1" xfId="1" applyNumberFormat="1" applyFont="1" applyFill="1" applyBorder="1" applyAlignment="1">
      <alignment vertical="center"/>
    </xf>
    <xf numFmtId="0" fontId="4" fillId="0" borderId="0" xfId="0" applyFont="1" applyBorder="1" applyAlignment="1">
      <alignment vertical="center" wrapText="1"/>
    </xf>
    <xf numFmtId="0" fontId="6" fillId="0" borderId="0" xfId="0" applyFont="1" applyBorder="1" applyAlignment="1">
      <alignment horizontal="left" vertical="center" wrapText="1"/>
    </xf>
    <xf numFmtId="0" fontId="7" fillId="0" borderId="2" xfId="0" applyFont="1" applyBorder="1" applyAlignment="1">
      <alignment vertical="center"/>
    </xf>
    <xf numFmtId="0" fontId="7" fillId="0" borderId="11" xfId="0" applyFont="1" applyBorder="1" applyAlignment="1">
      <alignment vertical="center"/>
    </xf>
    <xf numFmtId="0" fontId="6" fillId="0" borderId="11" xfId="0" applyFont="1" applyBorder="1" applyAlignment="1">
      <alignment horizontal="left" vertical="center"/>
    </xf>
    <xf numFmtId="166" fontId="4" fillId="19" borderId="11" xfId="2" applyNumberFormat="1" applyFont="1" applyFill="1" applyBorder="1" applyAlignment="1">
      <alignment vertical="center"/>
    </xf>
    <xf numFmtId="164" fontId="3" fillId="19" borderId="0" xfId="1" applyNumberFormat="1" applyFont="1" applyFill="1" applyBorder="1" applyAlignment="1">
      <alignment vertical="center"/>
    </xf>
    <xf numFmtId="164" fontId="4" fillId="19" borderId="2" xfId="0" applyNumberFormat="1" applyFont="1" applyFill="1" applyBorder="1" applyAlignment="1">
      <alignment vertical="center"/>
    </xf>
  </cellXfs>
  <cellStyles count="41">
    <cellStyle name="Comma" xfId="1" builtinId="3"/>
    <cellStyle name="Hyperlink" xfId="39" builtinId="8"/>
    <cellStyle name="Normal" xfId="0" builtinId="0"/>
    <cellStyle name="Normal 2" xfId="40" xr:uid="{00000000-0005-0000-0000-000000000000}"/>
    <cellStyle name="Percent" xfId="2" builtinId="5"/>
    <cellStyle name="SAPBorder" xfId="21" xr:uid="{00000000-0005-0000-0000-000001000000}"/>
    <cellStyle name="SAPDataCell" xfId="4" xr:uid="{00000000-0005-0000-0000-000002000000}"/>
    <cellStyle name="SAPDataTotalCell" xfId="5" xr:uid="{00000000-0005-0000-0000-000003000000}"/>
    <cellStyle name="SAPDimensionCell" xfId="3" xr:uid="{00000000-0005-0000-0000-000004000000}"/>
    <cellStyle name="SAPEditableDataCell" xfId="6" xr:uid="{00000000-0005-0000-0000-000005000000}"/>
    <cellStyle name="SAPEditableDataTotalCell" xfId="9" xr:uid="{00000000-0005-0000-0000-000006000000}"/>
    <cellStyle name="SAPEmphasized" xfId="29" xr:uid="{00000000-0005-0000-0000-000007000000}"/>
    <cellStyle name="SAPEmphasizedEditableDataCell" xfId="31" xr:uid="{00000000-0005-0000-0000-000008000000}"/>
    <cellStyle name="SAPEmphasizedEditableDataTotalCell" xfId="32" xr:uid="{00000000-0005-0000-0000-000009000000}"/>
    <cellStyle name="SAPEmphasizedLockedDataCell" xfId="35" xr:uid="{00000000-0005-0000-0000-00000A000000}"/>
    <cellStyle name="SAPEmphasizedLockedDataTotalCell" xfId="36" xr:uid="{00000000-0005-0000-0000-00000B000000}"/>
    <cellStyle name="SAPEmphasizedReadonlyDataCell" xfId="33" xr:uid="{00000000-0005-0000-0000-00000C000000}"/>
    <cellStyle name="SAPEmphasizedReadonlyDataTotalCell" xfId="34" xr:uid="{00000000-0005-0000-0000-00000D000000}"/>
    <cellStyle name="SAPEmphasizedTotal" xfId="30" xr:uid="{00000000-0005-0000-0000-00000E000000}"/>
    <cellStyle name="SAPExceptionLevel1" xfId="12" xr:uid="{00000000-0005-0000-0000-00000F000000}"/>
    <cellStyle name="SAPExceptionLevel2" xfId="13" xr:uid="{00000000-0005-0000-0000-000010000000}"/>
    <cellStyle name="SAPExceptionLevel3" xfId="14" xr:uid="{00000000-0005-0000-0000-000011000000}"/>
    <cellStyle name="SAPExceptionLevel4" xfId="15" xr:uid="{00000000-0005-0000-0000-000012000000}"/>
    <cellStyle name="SAPExceptionLevel5" xfId="16" xr:uid="{00000000-0005-0000-0000-000013000000}"/>
    <cellStyle name="SAPExceptionLevel6" xfId="17" xr:uid="{00000000-0005-0000-0000-000014000000}"/>
    <cellStyle name="SAPExceptionLevel7" xfId="18" xr:uid="{00000000-0005-0000-0000-000015000000}"/>
    <cellStyle name="SAPExceptionLevel8" xfId="19" xr:uid="{00000000-0005-0000-0000-000016000000}"/>
    <cellStyle name="SAPExceptionLevel9" xfId="20" xr:uid="{00000000-0005-0000-0000-000017000000}"/>
    <cellStyle name="SAPFormula" xfId="38" xr:uid="{00000000-0005-0000-0000-000018000000}"/>
    <cellStyle name="SAPHierarchyCell0" xfId="24" xr:uid="{00000000-0005-0000-0000-000019000000}"/>
    <cellStyle name="SAPHierarchyCell1" xfId="25" xr:uid="{00000000-0005-0000-0000-00001A000000}"/>
    <cellStyle name="SAPHierarchyCell2" xfId="26" xr:uid="{00000000-0005-0000-0000-00001B000000}"/>
    <cellStyle name="SAPHierarchyCell3" xfId="27" xr:uid="{00000000-0005-0000-0000-00001C000000}"/>
    <cellStyle name="SAPHierarchyCell4" xfId="28" xr:uid="{00000000-0005-0000-0000-00001D000000}"/>
    <cellStyle name="SAPLockedDataCell" xfId="8" xr:uid="{00000000-0005-0000-0000-00001E000000}"/>
    <cellStyle name="SAPLockedDataTotalCell" xfId="11" xr:uid="{00000000-0005-0000-0000-00001F000000}"/>
    <cellStyle name="SAPMemberCell" xfId="22" xr:uid="{00000000-0005-0000-0000-000020000000}"/>
    <cellStyle name="SAPMemberTotalCell" xfId="23" xr:uid="{00000000-0005-0000-0000-000021000000}"/>
    <cellStyle name="SAPMessageText" xfId="37" xr:uid="{00000000-0005-0000-0000-000022000000}"/>
    <cellStyle name="SAPReadonlyDataCell" xfId="7" xr:uid="{00000000-0005-0000-0000-000023000000}"/>
    <cellStyle name="SAPReadonlyDataTotalCell" xfId="10" xr:uid="{00000000-0005-0000-0000-00002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209550</xdr:colOff>
      <xdr:row>7</xdr:row>
      <xdr:rowOff>104775</xdr:rowOff>
    </xdr:from>
    <xdr:to>
      <xdr:col>3</xdr:col>
      <xdr:colOff>92075</xdr:colOff>
      <xdr:row>14</xdr:row>
      <xdr:rowOff>44450</xdr:rowOff>
    </xdr:to>
    <xdr:grpSp>
      <xdr:nvGrpSpPr>
        <xdr:cNvPr id="2" name="Группа 1">
          <a:extLst>
            <a:ext uri="{FF2B5EF4-FFF2-40B4-BE49-F238E27FC236}">
              <a16:creationId xmlns:a16="http://schemas.microsoft.com/office/drawing/2014/main" id="{694DC021-636B-4571-8F7A-02184B53A4D9}"/>
            </a:ext>
          </a:extLst>
        </xdr:cNvPr>
        <xdr:cNvGrpSpPr>
          <a:grpSpLocks noChangeAspect="1"/>
        </xdr:cNvGrpSpPr>
      </xdr:nvGrpSpPr>
      <xdr:grpSpPr>
        <a:xfrm>
          <a:off x="901700" y="1450975"/>
          <a:ext cx="1266825" cy="1285875"/>
          <a:chOff x="658071" y="5503765"/>
          <a:chExt cx="697010" cy="697010"/>
        </a:xfrm>
      </xdr:grpSpPr>
      <xdr:grpSp>
        <xdr:nvGrpSpPr>
          <xdr:cNvPr id="3" name="Группа 2">
            <a:extLst>
              <a:ext uri="{FF2B5EF4-FFF2-40B4-BE49-F238E27FC236}">
                <a16:creationId xmlns:a16="http://schemas.microsoft.com/office/drawing/2014/main" id="{33A453C4-95F7-4C64-9490-80F1B2C394AB}"/>
              </a:ext>
            </a:extLst>
          </xdr:cNvPr>
          <xdr:cNvGrpSpPr/>
        </xdr:nvGrpSpPr>
        <xdr:grpSpPr>
          <a:xfrm>
            <a:off x="658071" y="5503765"/>
            <a:ext cx="697010" cy="697010"/>
            <a:chOff x="5619750" y="2952750"/>
            <a:chExt cx="952500" cy="952500"/>
          </a:xfrm>
        </xdr:grpSpPr>
        <xdr:sp macro="" textlink="">
          <xdr:nvSpPr>
            <xdr:cNvPr id="5" name="Полилиния 4">
              <a:extLst>
                <a:ext uri="{FF2B5EF4-FFF2-40B4-BE49-F238E27FC236}">
                  <a16:creationId xmlns:a16="http://schemas.microsoft.com/office/drawing/2014/main" id="{41DD48A1-1BB0-412B-8288-032BEF5D7753}"/>
                </a:ext>
              </a:extLst>
            </xdr:cNvPr>
            <xdr:cNvSpPr/>
          </xdr:nvSpPr>
          <xdr:spPr>
            <a:xfrm>
              <a:off x="5619750" y="2952750"/>
              <a:ext cx="952500" cy="952500"/>
            </a:xfrm>
            <a:custGeom>
              <a:avLst/>
              <a:gdLst>
                <a:gd name="connsiteX0" fmla="*/ 0 w 952500"/>
                <a:gd name="connsiteY0" fmla="*/ 457200 h 952500"/>
                <a:gd name="connsiteX1" fmla="*/ 66955 w 952500"/>
                <a:gd name="connsiteY1" fmla="*/ 66955 h 952500"/>
                <a:gd name="connsiteX2" fmla="*/ 457200 w 952500"/>
                <a:gd name="connsiteY2" fmla="*/ 0 h 952500"/>
                <a:gd name="connsiteX3" fmla="*/ 495300 w 952500"/>
                <a:gd name="connsiteY3" fmla="*/ 0 h 952500"/>
                <a:gd name="connsiteX4" fmla="*/ 885545 w 952500"/>
                <a:gd name="connsiteY4" fmla="*/ 66955 h 952500"/>
                <a:gd name="connsiteX5" fmla="*/ 952500 w 952500"/>
                <a:gd name="connsiteY5" fmla="*/ 457200 h 952500"/>
                <a:gd name="connsiteX6" fmla="*/ 952500 w 952500"/>
                <a:gd name="connsiteY6" fmla="*/ 495300 h 952500"/>
                <a:gd name="connsiteX7" fmla="*/ 885545 w 952500"/>
                <a:gd name="connsiteY7" fmla="*/ 885545 h 952500"/>
                <a:gd name="connsiteX8" fmla="*/ 495300 w 952500"/>
                <a:gd name="connsiteY8" fmla="*/ 952500 h 952500"/>
                <a:gd name="connsiteX9" fmla="*/ 457200 w 952500"/>
                <a:gd name="connsiteY9" fmla="*/ 952500 h 952500"/>
                <a:gd name="connsiteX10" fmla="*/ 66955 w 952500"/>
                <a:gd name="connsiteY10" fmla="*/ 885545 h 952500"/>
                <a:gd name="connsiteX11" fmla="*/ 0 w 952500"/>
                <a:gd name="connsiteY11" fmla="*/ 495300 h 952500"/>
                <a:gd name="connsiteX12" fmla="*/ 0 w 952500"/>
                <a:gd name="connsiteY12" fmla="*/ 457200 h 952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52500" h="952500">
                  <a:moveTo>
                    <a:pt x="0" y="457200"/>
                  </a:moveTo>
                  <a:cubicBezTo>
                    <a:pt x="0" y="241674"/>
                    <a:pt x="0" y="133911"/>
                    <a:pt x="66955" y="66955"/>
                  </a:cubicBezTo>
                  <a:cubicBezTo>
                    <a:pt x="133911" y="0"/>
                    <a:pt x="241674" y="0"/>
                    <a:pt x="457200" y="0"/>
                  </a:cubicBezTo>
                  <a:lnTo>
                    <a:pt x="495300" y="0"/>
                  </a:lnTo>
                  <a:cubicBezTo>
                    <a:pt x="710826" y="0"/>
                    <a:pt x="818589" y="0"/>
                    <a:pt x="885545" y="66955"/>
                  </a:cubicBezTo>
                  <a:cubicBezTo>
                    <a:pt x="952500" y="133911"/>
                    <a:pt x="952500" y="241674"/>
                    <a:pt x="952500" y="457200"/>
                  </a:cubicBezTo>
                  <a:lnTo>
                    <a:pt x="952500" y="495300"/>
                  </a:lnTo>
                  <a:cubicBezTo>
                    <a:pt x="952500" y="710826"/>
                    <a:pt x="952500" y="818589"/>
                    <a:pt x="885545" y="885545"/>
                  </a:cubicBezTo>
                  <a:cubicBezTo>
                    <a:pt x="818589" y="952500"/>
                    <a:pt x="710826" y="952500"/>
                    <a:pt x="495300" y="952500"/>
                  </a:cubicBezTo>
                  <a:lnTo>
                    <a:pt x="457200" y="952500"/>
                  </a:lnTo>
                  <a:cubicBezTo>
                    <a:pt x="241674" y="952500"/>
                    <a:pt x="133911" y="952500"/>
                    <a:pt x="66955" y="885545"/>
                  </a:cubicBezTo>
                  <a:cubicBezTo>
                    <a:pt x="0" y="818589"/>
                    <a:pt x="0" y="710826"/>
                    <a:pt x="0" y="495300"/>
                  </a:cubicBezTo>
                  <a:lnTo>
                    <a:pt x="0" y="457200"/>
                  </a:lnTo>
                  <a:close/>
                </a:path>
              </a:pathLst>
            </a:custGeom>
            <a:solidFill>
              <a:schemeClr val="bg1"/>
            </a:solidFill>
            <a:ln w="9525" cap="flat">
              <a:noFill/>
              <a:prstDash val="solid"/>
              <a:miter/>
            </a:ln>
          </xdr:spPr>
          <xdr:txBody>
            <a:bodyPr wrap="square" rtlCol="0" anchor="ct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ru-RU"/>
            </a:p>
          </xdr:txBody>
        </xdr:sp>
        <xdr:sp macro="" textlink="">
          <xdr:nvSpPr>
            <xdr:cNvPr id="6" name="Полилиния 5">
              <a:extLst>
                <a:ext uri="{FF2B5EF4-FFF2-40B4-BE49-F238E27FC236}">
                  <a16:creationId xmlns:a16="http://schemas.microsoft.com/office/drawing/2014/main" id="{77FA523F-841B-4F6C-BE67-8492DB52EC45}"/>
                </a:ext>
              </a:extLst>
            </xdr:cNvPr>
            <xdr:cNvSpPr/>
          </xdr:nvSpPr>
          <xdr:spPr>
            <a:xfrm>
              <a:off x="5780486" y="3242471"/>
              <a:ext cx="635397" cy="396478"/>
            </a:xfrm>
            <a:custGeom>
              <a:avLst/>
              <a:gdLst>
                <a:gd name="connsiteX0" fmla="*/ 346075 w 635397"/>
                <a:gd name="connsiteY0" fmla="*/ 396478 h 396478"/>
                <a:gd name="connsiteX1" fmla="*/ 0 w 635397"/>
                <a:gd name="connsiteY1" fmla="*/ 0 h 396478"/>
                <a:gd name="connsiteX2" fmla="*/ 108744 w 635397"/>
                <a:gd name="connsiteY2" fmla="*/ 0 h 396478"/>
                <a:gd name="connsiteX3" fmla="*/ 255982 w 635397"/>
                <a:gd name="connsiteY3" fmla="*/ 274637 h 396478"/>
                <a:gd name="connsiteX4" fmla="*/ 255982 w 635397"/>
                <a:gd name="connsiteY4" fmla="*/ 0 h 396478"/>
                <a:gd name="connsiteX5" fmla="*/ 358380 w 635397"/>
                <a:gd name="connsiteY5" fmla="*/ 0 h 396478"/>
                <a:gd name="connsiteX6" fmla="*/ 358380 w 635397"/>
                <a:gd name="connsiteY6" fmla="*/ 156764 h 396478"/>
                <a:gd name="connsiteX7" fmla="*/ 509185 w 635397"/>
                <a:gd name="connsiteY7" fmla="*/ 0 h 396478"/>
                <a:gd name="connsiteX8" fmla="*/ 611581 w 635397"/>
                <a:gd name="connsiteY8" fmla="*/ 0 h 396478"/>
                <a:gd name="connsiteX9" fmla="*/ 472278 w 635397"/>
                <a:gd name="connsiteY9" fmla="*/ 197643 h 396478"/>
                <a:gd name="connsiteX10" fmla="*/ 635398 w 635397"/>
                <a:gd name="connsiteY10" fmla="*/ 396478 h 396478"/>
                <a:gd name="connsiteX11" fmla="*/ 522682 w 635397"/>
                <a:gd name="connsiteY11" fmla="*/ 396478 h 396478"/>
                <a:gd name="connsiteX12" fmla="*/ 358380 w 635397"/>
                <a:gd name="connsiteY12" fmla="*/ 254793 h 396478"/>
                <a:gd name="connsiteX13" fmla="*/ 358380 w 635397"/>
                <a:gd name="connsiteY13" fmla="*/ 396478 h 396478"/>
                <a:gd name="connsiteX14" fmla="*/ 346075 w 635397"/>
                <a:gd name="connsiteY14" fmla="*/ 396478 h 39647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35397" h="396478">
                  <a:moveTo>
                    <a:pt x="346075" y="396478"/>
                  </a:moveTo>
                  <a:cubicBezTo>
                    <a:pt x="128984" y="396478"/>
                    <a:pt x="5160" y="247650"/>
                    <a:pt x="0" y="0"/>
                  </a:cubicBezTo>
                  <a:lnTo>
                    <a:pt x="108744" y="0"/>
                  </a:lnTo>
                  <a:cubicBezTo>
                    <a:pt x="112316" y="181768"/>
                    <a:pt x="192483" y="258762"/>
                    <a:pt x="255982" y="274637"/>
                  </a:cubicBezTo>
                  <a:lnTo>
                    <a:pt x="255982" y="0"/>
                  </a:lnTo>
                  <a:lnTo>
                    <a:pt x="358380" y="0"/>
                  </a:lnTo>
                  <a:lnTo>
                    <a:pt x="358380" y="156764"/>
                  </a:lnTo>
                  <a:cubicBezTo>
                    <a:pt x="421086" y="150018"/>
                    <a:pt x="486959" y="78581"/>
                    <a:pt x="509185" y="0"/>
                  </a:cubicBezTo>
                  <a:lnTo>
                    <a:pt x="611581" y="0"/>
                  </a:lnTo>
                  <a:cubicBezTo>
                    <a:pt x="594515" y="96838"/>
                    <a:pt x="523078" y="168274"/>
                    <a:pt x="472278" y="197643"/>
                  </a:cubicBezTo>
                  <a:cubicBezTo>
                    <a:pt x="523078" y="221455"/>
                    <a:pt x="604441" y="283765"/>
                    <a:pt x="635398" y="396478"/>
                  </a:cubicBezTo>
                  <a:lnTo>
                    <a:pt x="522682" y="396478"/>
                  </a:lnTo>
                  <a:cubicBezTo>
                    <a:pt x="498472" y="321072"/>
                    <a:pt x="438152" y="262731"/>
                    <a:pt x="358380" y="254793"/>
                  </a:cubicBezTo>
                  <a:lnTo>
                    <a:pt x="358380" y="396478"/>
                  </a:lnTo>
                  <a:lnTo>
                    <a:pt x="346075" y="396478"/>
                  </a:lnTo>
                  <a:close/>
                </a:path>
              </a:pathLst>
            </a:custGeom>
            <a:solidFill>
              <a:schemeClr val="accent1"/>
            </a:solidFill>
            <a:ln w="9525" cap="flat">
              <a:noFill/>
              <a:prstDash val="solid"/>
              <a:miter/>
            </a:ln>
          </xdr:spPr>
          <xdr:txBody>
            <a:bodyPr wrap="square" rtlCol="0" anchor="ct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ru-RU"/>
            </a:p>
          </xdr:txBody>
        </xdr:sp>
      </xdr:grpSp>
      <xdr:sp macro="" textlink="">
        <xdr:nvSpPr>
          <xdr:cNvPr id="4" name="Полилиния 14">
            <a:extLst>
              <a:ext uri="{FF2B5EF4-FFF2-40B4-BE49-F238E27FC236}">
                <a16:creationId xmlns:a16="http://schemas.microsoft.com/office/drawing/2014/main" id="{A7DC2E82-B283-4995-9F06-0C04C2CB9B7C}"/>
              </a:ext>
            </a:extLst>
          </xdr:cNvPr>
          <xdr:cNvSpPr/>
        </xdr:nvSpPr>
        <xdr:spPr>
          <a:xfrm>
            <a:off x="775543" y="5715464"/>
            <a:ext cx="463247" cy="290797"/>
          </a:xfrm>
          <a:custGeom>
            <a:avLst/>
            <a:gdLst>
              <a:gd name="connsiteX0" fmla="*/ 145891 w 861139"/>
              <a:gd name="connsiteY0" fmla="*/ 17950 h 540569"/>
              <a:gd name="connsiteX1" fmla="*/ 142940 w 861139"/>
              <a:gd name="connsiteY1" fmla="*/ 4425 h 540569"/>
              <a:gd name="connsiteX2" fmla="*/ 140181 w 861139"/>
              <a:gd name="connsiteY2" fmla="*/ 1853 h 540569"/>
              <a:gd name="connsiteX3" fmla="*/ 126857 w 861139"/>
              <a:gd name="connsiteY3" fmla="*/ 234 h 540569"/>
              <a:gd name="connsiteX4" fmla="*/ 17126 w 861139"/>
              <a:gd name="connsiteY4" fmla="*/ 233 h 540569"/>
              <a:gd name="connsiteX5" fmla="*/ 3612 w 861139"/>
              <a:gd name="connsiteY5" fmla="*/ 2043 h 540569"/>
              <a:gd name="connsiteX6" fmla="*/ 1043 w 861139"/>
              <a:gd name="connsiteY6" fmla="*/ 4901 h 540569"/>
              <a:gd name="connsiteX7" fmla="*/ 1043 w 861139"/>
              <a:gd name="connsiteY7" fmla="*/ 18807 h 540569"/>
              <a:gd name="connsiteX8" fmla="*/ 473369 w 861139"/>
              <a:gd name="connsiteY8" fmla="*/ 540015 h 540569"/>
              <a:gd name="connsiteX9" fmla="*/ 485741 w 861139"/>
              <a:gd name="connsiteY9" fmla="*/ 538396 h 540569"/>
              <a:gd name="connsiteX10" fmla="*/ 488216 w 861139"/>
              <a:gd name="connsiteY10" fmla="*/ 535919 h 540569"/>
              <a:gd name="connsiteX11" fmla="*/ 489929 w 861139"/>
              <a:gd name="connsiteY11" fmla="*/ 523442 h 540569"/>
              <a:gd name="connsiteX12" fmla="*/ 489929 w 861139"/>
              <a:gd name="connsiteY12" fmla="*/ 346086 h 540569"/>
              <a:gd name="connsiteX13" fmla="*/ 708819 w 861139"/>
              <a:gd name="connsiteY13" fmla="*/ 526109 h 540569"/>
              <a:gd name="connsiteX14" fmla="*/ 714053 w 861139"/>
              <a:gd name="connsiteY14" fmla="*/ 537444 h 540569"/>
              <a:gd name="connsiteX15" fmla="*/ 716623 w 861139"/>
              <a:gd name="connsiteY15" fmla="*/ 539253 h 540569"/>
              <a:gd name="connsiteX16" fmla="*/ 728329 w 861139"/>
              <a:gd name="connsiteY16" fmla="*/ 540396 h 540569"/>
              <a:gd name="connsiteX17" fmla="*/ 842532 w 861139"/>
              <a:gd name="connsiteY17" fmla="*/ 540396 h 540569"/>
              <a:gd name="connsiteX18" fmla="*/ 858140 w 861139"/>
              <a:gd name="connsiteY18" fmla="*/ 538110 h 540569"/>
              <a:gd name="connsiteX19" fmla="*/ 860615 w 861139"/>
              <a:gd name="connsiteY19" fmla="*/ 534681 h 540569"/>
              <a:gd name="connsiteX20" fmla="*/ 858045 w 861139"/>
              <a:gd name="connsiteY20" fmla="*/ 519346 h 540569"/>
              <a:gd name="connsiteX21" fmla="*/ 646007 w 861139"/>
              <a:gd name="connsiteY21" fmla="*/ 270458 h 540569"/>
              <a:gd name="connsiteX22" fmla="*/ 835395 w 861139"/>
              <a:gd name="connsiteY22" fmla="*/ 20617 h 540569"/>
              <a:gd name="connsiteX23" fmla="*/ 837013 w 861139"/>
              <a:gd name="connsiteY23" fmla="*/ 6044 h 540569"/>
              <a:gd name="connsiteX24" fmla="*/ 834538 w 861139"/>
              <a:gd name="connsiteY24" fmla="*/ 2805 h 540569"/>
              <a:gd name="connsiteX25" fmla="*/ 819692 w 861139"/>
              <a:gd name="connsiteY25" fmla="*/ 614 h 540569"/>
              <a:gd name="connsiteX26" fmla="*/ 708153 w 861139"/>
              <a:gd name="connsiteY26" fmla="*/ 614 h 540569"/>
              <a:gd name="connsiteX27" fmla="*/ 695876 w 861139"/>
              <a:gd name="connsiteY27" fmla="*/ 1948 h 540569"/>
              <a:gd name="connsiteX28" fmla="*/ 693116 w 861139"/>
              <a:gd name="connsiteY28" fmla="*/ 4043 h 540569"/>
              <a:gd name="connsiteX29" fmla="*/ 688643 w 861139"/>
              <a:gd name="connsiteY29" fmla="*/ 16521 h 540569"/>
              <a:gd name="connsiteX30" fmla="*/ 489643 w 861139"/>
              <a:gd name="connsiteY30" fmla="*/ 213784 h 540569"/>
              <a:gd name="connsiteX31" fmla="*/ 489643 w 861139"/>
              <a:gd name="connsiteY31" fmla="*/ 19569 h 540569"/>
              <a:gd name="connsiteX32" fmla="*/ 487740 w 861139"/>
              <a:gd name="connsiteY32" fmla="*/ 5282 h 540569"/>
              <a:gd name="connsiteX33" fmla="*/ 484885 w 861139"/>
              <a:gd name="connsiteY33" fmla="*/ 2424 h 540569"/>
              <a:gd name="connsiteX34" fmla="*/ 470609 w 861139"/>
              <a:gd name="connsiteY34" fmla="*/ 614 h 540569"/>
              <a:gd name="connsiteX35" fmla="*/ 368302 w 861139"/>
              <a:gd name="connsiteY35" fmla="*/ 614 h 540569"/>
              <a:gd name="connsiteX36" fmla="*/ 354122 w 861139"/>
              <a:gd name="connsiteY36" fmla="*/ 2424 h 540569"/>
              <a:gd name="connsiteX37" fmla="*/ 351267 w 861139"/>
              <a:gd name="connsiteY37" fmla="*/ 5282 h 540569"/>
              <a:gd name="connsiteX38" fmla="*/ 349363 w 861139"/>
              <a:gd name="connsiteY38" fmla="*/ 19569 h 540569"/>
              <a:gd name="connsiteX39" fmla="*/ 349363 w 861139"/>
              <a:gd name="connsiteY39" fmla="*/ 375804 h 540569"/>
              <a:gd name="connsiteX40" fmla="*/ 145891 w 861139"/>
              <a:gd name="connsiteY40" fmla="*/ 17950 h 5405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Lst>
            <a:rect l="l" t="t" r="r" b="b"/>
            <a:pathLst>
              <a:path w="861139" h="540569">
                <a:moveTo>
                  <a:pt x="145891" y="17950"/>
                </a:moveTo>
                <a:cubicBezTo>
                  <a:pt x="146101" y="13261"/>
                  <a:pt x="145084" y="8599"/>
                  <a:pt x="142940" y="4425"/>
                </a:cubicBezTo>
                <a:cubicBezTo>
                  <a:pt x="142190" y="3401"/>
                  <a:pt x="141254" y="2529"/>
                  <a:pt x="140181" y="1853"/>
                </a:cubicBezTo>
                <a:cubicBezTo>
                  <a:pt x="135948" y="192"/>
                  <a:pt x="131363" y="-365"/>
                  <a:pt x="126857" y="234"/>
                </a:cubicBezTo>
                <a:lnTo>
                  <a:pt x="17126" y="233"/>
                </a:lnTo>
                <a:cubicBezTo>
                  <a:pt x="9798" y="233"/>
                  <a:pt x="6087" y="233"/>
                  <a:pt x="3612" y="2043"/>
                </a:cubicBezTo>
                <a:cubicBezTo>
                  <a:pt x="2570" y="2811"/>
                  <a:pt x="1696" y="3783"/>
                  <a:pt x="1043" y="4901"/>
                </a:cubicBezTo>
                <a:cubicBezTo>
                  <a:pt x="-575" y="7568"/>
                  <a:pt x="-99" y="11378"/>
                  <a:pt x="1043" y="18807"/>
                </a:cubicBezTo>
                <a:cubicBezTo>
                  <a:pt x="58144" y="517250"/>
                  <a:pt x="345747" y="539063"/>
                  <a:pt x="473369" y="540015"/>
                </a:cubicBezTo>
                <a:cubicBezTo>
                  <a:pt x="480031" y="540015"/>
                  <a:pt x="482886" y="540015"/>
                  <a:pt x="485741" y="538396"/>
                </a:cubicBezTo>
                <a:cubicBezTo>
                  <a:pt x="486703" y="537720"/>
                  <a:pt x="487540" y="536882"/>
                  <a:pt x="488216" y="535919"/>
                </a:cubicBezTo>
                <a:cubicBezTo>
                  <a:pt x="489929" y="533538"/>
                  <a:pt x="489929" y="530109"/>
                  <a:pt x="489929" y="523442"/>
                </a:cubicBezTo>
                <a:lnTo>
                  <a:pt x="489929" y="346086"/>
                </a:lnTo>
                <a:cubicBezTo>
                  <a:pt x="642200" y="372566"/>
                  <a:pt x="695019" y="485723"/>
                  <a:pt x="708819" y="526109"/>
                </a:cubicBezTo>
                <a:cubicBezTo>
                  <a:pt x="709826" y="530186"/>
                  <a:pt x="711603" y="534034"/>
                  <a:pt x="714053" y="537444"/>
                </a:cubicBezTo>
                <a:cubicBezTo>
                  <a:pt x="714823" y="538162"/>
                  <a:pt x="715687" y="538771"/>
                  <a:pt x="716623" y="539253"/>
                </a:cubicBezTo>
                <a:cubicBezTo>
                  <a:pt x="720403" y="540443"/>
                  <a:pt x="724390" y="540832"/>
                  <a:pt x="728329" y="540396"/>
                </a:cubicBezTo>
                <a:lnTo>
                  <a:pt x="842532" y="540396"/>
                </a:lnTo>
                <a:cubicBezTo>
                  <a:pt x="851098" y="540396"/>
                  <a:pt x="855475" y="540396"/>
                  <a:pt x="858140" y="538110"/>
                </a:cubicBezTo>
                <a:cubicBezTo>
                  <a:pt x="859182" y="537141"/>
                  <a:pt x="860022" y="535976"/>
                  <a:pt x="860615" y="534681"/>
                </a:cubicBezTo>
                <a:cubicBezTo>
                  <a:pt x="861947" y="531443"/>
                  <a:pt x="860615" y="527347"/>
                  <a:pt x="858045" y="519346"/>
                </a:cubicBezTo>
                <a:cubicBezTo>
                  <a:pt x="792283" y="318464"/>
                  <a:pt x="646007" y="270458"/>
                  <a:pt x="646007" y="270458"/>
                </a:cubicBezTo>
                <a:cubicBezTo>
                  <a:pt x="738996" y="214770"/>
                  <a:pt x="806859" y="125244"/>
                  <a:pt x="835395" y="20617"/>
                </a:cubicBezTo>
                <a:cubicBezTo>
                  <a:pt x="837393" y="12997"/>
                  <a:pt x="838440" y="9187"/>
                  <a:pt x="837013" y="6044"/>
                </a:cubicBezTo>
                <a:cubicBezTo>
                  <a:pt x="836408" y="4812"/>
                  <a:pt x="835567" y="3712"/>
                  <a:pt x="834538" y="2805"/>
                </a:cubicBezTo>
                <a:cubicBezTo>
                  <a:pt x="831873" y="614"/>
                  <a:pt x="827781" y="614"/>
                  <a:pt x="819692" y="614"/>
                </a:cubicBezTo>
                <a:lnTo>
                  <a:pt x="708153" y="614"/>
                </a:lnTo>
                <a:cubicBezTo>
                  <a:pt x="704012" y="115"/>
                  <a:pt x="699813" y="571"/>
                  <a:pt x="695876" y="1948"/>
                </a:cubicBezTo>
                <a:cubicBezTo>
                  <a:pt x="694822" y="2449"/>
                  <a:pt x="693882" y="3162"/>
                  <a:pt x="693116" y="4043"/>
                </a:cubicBezTo>
                <a:cubicBezTo>
                  <a:pt x="690711" y="7816"/>
                  <a:pt x="689183" y="12079"/>
                  <a:pt x="688643" y="16521"/>
                </a:cubicBezTo>
                <a:cubicBezTo>
                  <a:pt x="664089" y="116248"/>
                  <a:pt x="556167" y="211212"/>
                  <a:pt x="489643" y="213784"/>
                </a:cubicBezTo>
                <a:lnTo>
                  <a:pt x="489643" y="19569"/>
                </a:lnTo>
                <a:cubicBezTo>
                  <a:pt x="489643" y="11854"/>
                  <a:pt x="489643" y="8044"/>
                  <a:pt x="487740" y="5282"/>
                </a:cubicBezTo>
                <a:cubicBezTo>
                  <a:pt x="486988" y="4148"/>
                  <a:pt x="486018" y="3176"/>
                  <a:pt x="484885" y="2424"/>
                </a:cubicBezTo>
                <a:cubicBezTo>
                  <a:pt x="480372" y="559"/>
                  <a:pt x="475444" y="-65"/>
                  <a:pt x="470609" y="614"/>
                </a:cubicBezTo>
                <a:lnTo>
                  <a:pt x="368302" y="614"/>
                </a:lnTo>
                <a:cubicBezTo>
                  <a:pt x="363499" y="-72"/>
                  <a:pt x="358599" y="554"/>
                  <a:pt x="354122" y="2424"/>
                </a:cubicBezTo>
                <a:cubicBezTo>
                  <a:pt x="352989" y="3176"/>
                  <a:pt x="352018" y="4148"/>
                  <a:pt x="351267" y="5282"/>
                </a:cubicBezTo>
                <a:cubicBezTo>
                  <a:pt x="349363" y="8044"/>
                  <a:pt x="349363" y="11854"/>
                  <a:pt x="349363" y="19569"/>
                </a:cubicBezTo>
                <a:lnTo>
                  <a:pt x="349363" y="375804"/>
                </a:lnTo>
                <a:cubicBezTo>
                  <a:pt x="349363" y="375804"/>
                  <a:pt x="177487" y="347134"/>
                  <a:pt x="145891" y="17950"/>
                </a:cubicBezTo>
              </a:path>
            </a:pathLst>
          </a:custGeom>
          <a:solidFill>
            <a:schemeClr val="accent1"/>
          </a:solidFill>
          <a:ln w="9501" cap="flat">
            <a:noFill/>
            <a:prstDash val="solid"/>
            <a:miter/>
          </a:ln>
        </xdr:spPr>
        <xdr:txBody>
          <a:bodyPr wrap="square" rtlCol="0" anchor="ct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ru-RU"/>
          </a:p>
        </xdr:txBody>
      </xdr:sp>
    </xdr:grpSp>
    <xdr:clientData/>
  </xdr:twoCellAnchor>
</xdr:wsDr>
</file>

<file path=xl/theme/theme1.xml><?xml version="1.0" encoding="utf-8"?>
<a:theme xmlns:a="http://schemas.openxmlformats.org/drawingml/2006/main" name="VK">
  <a:themeElements>
    <a:clrScheme name="VK 2021">
      <a:dk1>
        <a:srgbClr val="000000"/>
      </a:dk1>
      <a:lt1>
        <a:srgbClr val="FFFFFF"/>
      </a:lt1>
      <a:dk2>
        <a:srgbClr val="0077FF"/>
      </a:dk2>
      <a:lt2>
        <a:srgbClr val="FFFFFF"/>
      </a:lt2>
      <a:accent1>
        <a:srgbClr val="0077FF"/>
      </a:accent1>
      <a:accent2>
        <a:srgbClr val="8024C0"/>
      </a:accent2>
      <a:accent3>
        <a:srgbClr val="FF3885"/>
      </a:accent3>
      <a:accent4>
        <a:srgbClr val="00EAFF"/>
      </a:accent4>
      <a:accent5>
        <a:srgbClr val="BEB6AE"/>
      </a:accent5>
      <a:accent6>
        <a:srgbClr val="17D685"/>
      </a:accent6>
      <a:hlink>
        <a:srgbClr val="0077FF"/>
      </a:hlink>
      <a:folHlink>
        <a:srgbClr val="A538A5"/>
      </a:folHlink>
    </a:clrScheme>
    <a:fontScheme name="VK 2020">
      <a:majorFont>
        <a:latin typeface="VK Sans Display Medium" panose="020B0603020202020204"/>
        <a:ea typeface=""/>
        <a:cs typeface=""/>
        <a:font script="Jpan" typeface="HGｺﾞｼｯｸM"/>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SF Pro Text Light" panose="020B0603020202020204"/>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spPr>
      <a:bodyPr wrap="none" lIns="36000" tIns="36000" rIns="36000" bIns="36000" rtlCol="0">
        <a:spAutoFit/>
      </a:bodyPr>
      <a:lstStyle>
        <a:defPPr algn="l">
          <a:lnSpc>
            <a:spcPct val="110000"/>
          </a:lnSpc>
          <a:spcAft>
            <a:spcPts val="600"/>
          </a:spcAft>
          <a:defRPr dirty="0" smtClean="0"/>
        </a:defPPr>
      </a:lstStyle>
    </a:txDef>
  </a:objectDefaults>
  <a:extraClrSchemeLst/>
  <a:custClrLst>
    <a:custClr name="VK1">
      <a:srgbClr val="397ECC"/>
    </a:custClr>
    <a:custClr name="VK2">
      <a:srgbClr val="EE5C44"/>
    </a:custClr>
    <a:custClr name="VK3">
      <a:srgbClr val="F8C246"/>
    </a:custClr>
    <a:custClr name="VK4">
      <a:srgbClr val="E6457A"/>
    </a:custClr>
    <a:custClr name="VK5">
      <a:srgbClr val="EB4250"/>
    </a:custClr>
    <a:custClr name="VK6">
      <a:srgbClr val="EE5959"/>
    </a:custClr>
    <a:custClr name="VK7">
      <a:srgbClr val="FAEBEB"/>
    </a:custClr>
    <a:custClr name="VK8">
      <a:srgbClr val="52B34B"/>
    </a:custClr>
    <a:custClr name="VK9">
      <a:srgbClr val="65DA65"/>
    </a:custClr>
    <a:custClr name="VK10">
      <a:srgbClr val="63B9BA"/>
    </a:custClr>
    <a:custClr name="VK11">
      <a:srgbClr val="7A3AC0"/>
    </a:custClr>
    <a:custClr name="VK12">
      <a:srgbClr val="A997F9"/>
    </a:custClr>
    <a:custClr name="VK13">
      <a:srgbClr val="F4E7C3"/>
    </a:custClr>
    <a:custClr name="VK14">
      <a:srgbClr val="A99670"/>
    </a:custClr>
  </a:custClrLst>
  <a:extLst>
    <a:ext uri="{05A4C25C-085E-4340-85A3-A5531E510DB2}">
      <thm15:themeFamily xmlns:thm15="http://schemas.microsoft.com/office/thememl/2012/main" name="VK" id="{050FDC22-43FC-44B1-A9C8-EEB1425B439D}" vid="{DE0C56E6-D2F4-4908-BFB4-56A3B9BBF223}"/>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29"/>
  <sheetViews>
    <sheetView showGridLines="0" zoomScale="120" zoomScaleNormal="120" workbookViewId="0">
      <selection activeCell="G5" sqref="G5"/>
    </sheetView>
  </sheetViews>
  <sheetFormatPr defaultColWidth="8.58203125" defaultRowHeight="15" x14ac:dyDescent="0.25"/>
  <cols>
    <col min="1" max="4" width="7.58203125" style="49" customWidth="1"/>
    <col min="5" max="6" width="2.08203125" style="49" customWidth="1"/>
    <col min="7" max="7" width="21.58203125" style="49" customWidth="1"/>
    <col min="8" max="12" width="8.58203125" style="49" customWidth="1"/>
    <col min="13" max="16384" width="8.58203125" style="49"/>
  </cols>
  <sheetData>
    <row r="1" spans="1:10" x14ac:dyDescent="0.25">
      <c r="A1" s="57">
        <f>IF(G5="English",1,2)</f>
        <v>2</v>
      </c>
    </row>
    <row r="4" spans="1:10" ht="15.6" thickBot="1" x14ac:dyDescent="0.3">
      <c r="G4" s="58" t="str">
        <f>CHOOSE($A$1,"Language","Язык")</f>
        <v>Язык</v>
      </c>
    </row>
    <row r="5" spans="1:10" ht="15.6" thickBot="1" x14ac:dyDescent="0.3">
      <c r="G5" s="59" t="s">
        <v>361</v>
      </c>
    </row>
    <row r="7" spans="1:10" x14ac:dyDescent="0.25">
      <c r="F7" s="51"/>
      <c r="G7" s="51"/>
    </row>
    <row r="8" spans="1:10" ht="15.6" x14ac:dyDescent="0.3">
      <c r="F8" s="51"/>
      <c r="G8" s="52" t="str">
        <f>CHOOSE(Contents!$A$1,Support!B3,Support!C3)</f>
        <v>Содержание:</v>
      </c>
    </row>
    <row r="9" spans="1:10" ht="15.6" x14ac:dyDescent="0.3">
      <c r="F9" s="51"/>
      <c r="G9" s="52"/>
    </row>
    <row r="10" spans="1:10" x14ac:dyDescent="0.25">
      <c r="F10" s="51"/>
      <c r="G10" s="55" t="str">
        <f>CHOOSE(Contents!$A$1,Support!B4,Support!C4)</f>
        <v>Описание изменений</v>
      </c>
      <c r="J10" s="50"/>
    </row>
    <row r="11" spans="1:10" x14ac:dyDescent="0.25">
      <c r="F11" s="51"/>
      <c r="G11" s="55" t="str">
        <f>CHOOSE(Contents!$A$1,Support!B5,Support!C5)</f>
        <v>Результаты сегментов</v>
      </c>
      <c r="J11" s="50"/>
    </row>
    <row r="12" spans="1:10" x14ac:dyDescent="0.25">
      <c r="F12" s="51"/>
      <c r="G12" s="56" t="str">
        <f>CHOOSE(Contents!$A$1,Support!B6,Support!C6)</f>
        <v>ОПУ (МСФО)</v>
      </c>
    </row>
    <row r="13" spans="1:10" x14ac:dyDescent="0.25">
      <c r="F13" s="51"/>
      <c r="G13" s="56" t="str">
        <f>CHOOSE(Contents!$A$1,Support!B7,Support!C7)</f>
        <v>ОФП (МСФО)</v>
      </c>
      <c r="J13" s="50"/>
    </row>
    <row r="14" spans="1:10" x14ac:dyDescent="0.25">
      <c r="F14" s="51"/>
      <c r="G14" s="56" t="str">
        <f>CHOOSE(Contents!$A$1,Support!B8,Support!C8)</f>
        <v>ОДДС (МСФО)</v>
      </c>
    </row>
    <row r="15" spans="1:10" x14ac:dyDescent="0.25">
      <c r="F15" s="51"/>
      <c r="G15" s="56" t="str">
        <f>CHOOSE(Contents!$A$1,Support!B9,Support!C9)</f>
        <v>Сверка</v>
      </c>
      <c r="J15" s="50"/>
    </row>
    <row r="16" spans="1:10" x14ac:dyDescent="0.25">
      <c r="F16" s="51"/>
      <c r="G16" s="51"/>
    </row>
    <row r="27" spans="7:7" x14ac:dyDescent="0.25">
      <c r="G27" s="57" t="s">
        <v>361</v>
      </c>
    </row>
    <row r="28" spans="7:7" x14ac:dyDescent="0.25">
      <c r="G28" s="57" t="s">
        <v>362</v>
      </c>
    </row>
    <row r="29" spans="7:7" x14ac:dyDescent="0.25">
      <c r="G29" s="57" t="s">
        <v>362</v>
      </c>
    </row>
  </sheetData>
  <dataValidations count="1">
    <dataValidation type="list" allowBlank="1" showInputMessage="1" showErrorMessage="1" sqref="G5" xr:uid="{964DAAAA-C122-4DF3-BE05-DE62F32E3898}">
      <formula1>$G$27:$G$28</formula1>
    </dataValidation>
  </dataValidations>
  <hyperlinks>
    <hyperlink ref="G10" location="'Description of changes'!A1" display="'Description of changes'!A1" xr:uid="{FAEEB180-5EB2-40BC-965A-C932EF6CEEEC}"/>
    <hyperlink ref="G11" location="'Segments Performance'!A1" display="'Segments Performance'!A1" xr:uid="{FBE4E4D7-C88D-402B-82A9-20D3EE25410C}"/>
    <hyperlink ref="G12" location="'PnL (IFRS)'!A1" display="'PnL (IFRS)'!A1" xr:uid="{E35AEF77-5F04-4442-B22C-00C96B063D6D}"/>
    <hyperlink ref="G13" location="'BS (IFRS)'!A1" display="'BS (IFRS)'!A1" xr:uid="{2B5DF4F6-54FC-466C-81D6-9CDAAE7E4A36}"/>
    <hyperlink ref="G14" location="'CF (IFRS)'!A1" display="'CF (IFRS)'!A1" xr:uid="{9286037D-7C45-4564-8E14-CA272FB60C46}"/>
    <hyperlink ref="G15" location="Reconciliations!A1" display="Reconciliations!A1" xr:uid="{A510A38C-095B-4B36-B878-7D59C27015C6}"/>
  </hyperlinks>
  <pageMargins left="0.7" right="0.7" top="0.75" bottom="0.75" header="0.3" footer="0.3"/>
  <pageSetup paperSize="9"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B9492-4E9B-495E-BCD4-430E7E3B853D}">
  <sheetPr codeName="Sheet2"/>
  <dimension ref="A1:B6"/>
  <sheetViews>
    <sheetView showGridLines="0" topLeftCell="B1" zoomScale="60" zoomScaleNormal="60" workbookViewId="0">
      <selection activeCell="B20" sqref="B20"/>
    </sheetView>
  </sheetViews>
  <sheetFormatPr defaultColWidth="8.6640625" defaultRowHeight="13.8" x14ac:dyDescent="0.25"/>
  <cols>
    <col min="1" max="1" width="2.5" style="155" customWidth="1"/>
    <col min="2" max="2" width="125.1640625" style="155" customWidth="1"/>
    <col min="3" max="16384" width="8.6640625" style="155"/>
  </cols>
  <sheetData>
    <row r="1" spans="1:2" x14ac:dyDescent="0.25">
      <c r="A1" s="154" t="str">
        <f>CHOOSE(Contents!$A$1,Support!$B$2,Support!$C$2)</f>
        <v>Содержание</v>
      </c>
    </row>
    <row r="2" spans="1:2" x14ac:dyDescent="0.25">
      <c r="A2" s="154"/>
    </row>
    <row r="3" spans="1:2" x14ac:dyDescent="0.25">
      <c r="B3" s="156" t="str">
        <f>CHOOSE(Contents!$A$1,Support!B480,Support!C480)</f>
        <v>Описание изменений</v>
      </c>
    </row>
    <row r="4" spans="1:2" ht="22.2" customHeight="1" x14ac:dyDescent="0.25">
      <c r="B4" s="155" t="str">
        <f>CHOOSE(Contents!$A$1,Support!B481,Support!C481)</f>
        <v>Представление информации:</v>
      </c>
    </row>
    <row r="5" spans="1:2" ht="27.6" x14ac:dyDescent="0.25">
      <c r="B5" s="155" t="str">
        <f>CHOOSE(Contents!$A$1,Support!B482,Support!C482)</f>
        <v>В связи с выбытием игрового сегмента MY. GAMES в 2022 году, в консолидированном отчете о совокупном доходе результаты за 2022 год по данной деятельности представлены отдельной строкой "Чистая прибыль по прекращенной деятельности" до момента выбытия.</v>
      </c>
    </row>
    <row r="6" spans="1:2" ht="55.2" x14ac:dyDescent="0.25">
      <c r="B6" s="155" t="str">
        <f>CHOOSE(Contents!$A$1,Support!B483,Support!C483)</f>
        <v xml:space="preserve">С целью сближения сегментного раскрытия с текущей операционной моделью были реализованы изменения в структуре сегментов Компании. Сегмент «Социальные сети и контентные сервисы» был переименован в «Социальные платформы и медиаконтент». Некоторые бизнес юниты, в том числе Почта и Облако Mail.ru, VK Pay и VK ID, перемещены в сегмент «Экосистемные сервисы и прочие направления». Сегмент «Новые бизнес направления» переименован в «Экосистемные сервисы и прочие направления», т.к. включаемые в сегмент активы направлены на удовлетворение различных потребностей аудитории. Уточнена аллокация затрат между сегментами. </v>
      </c>
    </row>
  </sheetData>
  <hyperlinks>
    <hyperlink ref="A1" location="Contents!A1" display="Contents!A1" xr:uid="{89A3924C-BE79-4880-91EC-425709487F48}"/>
  </hyperlinks>
  <pageMargins left="0.7" right="0.7" top="0.75" bottom="0.75" header="0.3" footer="0.3"/>
  <pageSetup paperSize="9" orientation="portrait" horizontalDpi="1200" verticalDpi="1200"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68"/>
  <sheetViews>
    <sheetView showGridLines="0" zoomScale="72" zoomScaleNormal="70" workbookViewId="0">
      <pane xSplit="2" ySplit="4" topLeftCell="C5" activePane="bottomRight" state="frozen"/>
      <selection pane="topRight"/>
      <selection pane="bottomLeft"/>
      <selection pane="bottomRight" activeCell="M23" sqref="M23"/>
    </sheetView>
  </sheetViews>
  <sheetFormatPr defaultColWidth="8.58203125" defaultRowHeight="13.2" x14ac:dyDescent="0.25"/>
  <cols>
    <col min="1" max="1" width="2.08203125" style="1" customWidth="1"/>
    <col min="2" max="2" width="34.58203125" style="4" bestFit="1" customWidth="1"/>
    <col min="3" max="3" width="1.58203125" style="1" customWidth="1"/>
    <col min="4" max="4" width="8.6640625" style="1" bestFit="1" customWidth="1"/>
    <col min="5" max="5" width="9.5" style="1" bestFit="1" customWidth="1"/>
    <col min="6" max="6" width="3.6640625" style="1" customWidth="1"/>
    <col min="7" max="7" width="8.6640625" style="1" bestFit="1" customWidth="1"/>
    <col min="8" max="8" width="9.5" style="1" bestFit="1" customWidth="1"/>
    <col min="9" max="9" width="3.75" style="1" customWidth="1"/>
    <col min="10" max="10" width="9.5" style="1" bestFit="1" customWidth="1"/>
    <col min="11" max="16384" width="8.58203125" style="1"/>
  </cols>
  <sheetData>
    <row r="1" spans="1:10" x14ac:dyDescent="0.25">
      <c r="A1" s="111" t="str">
        <f>CHOOSE(Contents!$A$1,Support!$B$2,Support!$C$2)</f>
        <v>Содержание</v>
      </c>
    </row>
    <row r="3" spans="1:10" x14ac:dyDescent="0.25">
      <c r="D3" s="184"/>
      <c r="E3" s="38"/>
      <c r="G3" s="184"/>
      <c r="H3" s="38"/>
      <c r="J3" s="38"/>
    </row>
    <row r="4" spans="1:10" s="60" customFormat="1" x14ac:dyDescent="0.25">
      <c r="B4" s="41" t="str">
        <f>CHOOSE(Contents!$A$1,Support!B12,Support!C12)</f>
        <v>Операционные сегменты, млн руб.</v>
      </c>
      <c r="D4" s="32" t="str">
        <f>CHOOSE(Contents!$A$1,Support!S$4,Support!S$5)</f>
        <v>6 мес. 2022</v>
      </c>
      <c r="E4" s="32" t="str">
        <f>CHOOSE(Contents!$A$1,Support!X$1,Support!X$2)</f>
        <v>12 мес. 2022</v>
      </c>
      <c r="G4" s="32" t="str">
        <f>CHOOSE(Contents!$A$1,Support!AD$1,Support!AD$2)</f>
        <v>6 мес. 2023</v>
      </c>
      <c r="H4" s="32" t="str">
        <f>CHOOSE(Contents!$A$1,Support!AF$1,Support!AF$2)</f>
        <v>12 мес.2023</v>
      </c>
      <c r="J4" s="32" t="str">
        <f>CHOOSE(Contents!$A$1,Support!AJ$1,Support!AJ$2)</f>
        <v>6 мес. 2024</v>
      </c>
    </row>
    <row r="5" spans="1:10" x14ac:dyDescent="0.25">
      <c r="B5" s="42">
        <f>CHOOSE(Contents!$A$1,Support!B13,Support!C13)</f>
        <v>0</v>
      </c>
      <c r="C5" s="165"/>
      <c r="D5" s="43"/>
      <c r="E5" s="43"/>
      <c r="G5" s="43"/>
      <c r="H5" s="43"/>
      <c r="J5" s="43"/>
    </row>
    <row r="6" spans="1:10" x14ac:dyDescent="0.25">
      <c r="B6" s="166" t="str">
        <f>CHOOSE(Contents!$A$1,Support!B14,Support!C14)</f>
        <v>Итого по группе</v>
      </c>
      <c r="D6" s="44"/>
      <c r="E6" s="44"/>
      <c r="G6" s="44"/>
      <c r="H6" s="44"/>
      <c r="J6" s="44"/>
    </row>
    <row r="7" spans="1:10" s="31" customFormat="1" x14ac:dyDescent="0.25">
      <c r="B7" s="167" t="str">
        <f>CHOOSE(Contents!$A$1,Support!B15,Support!C15)</f>
        <v>Выручка</v>
      </c>
      <c r="D7" s="47">
        <v>42003</v>
      </c>
      <c r="E7" s="130">
        <v>97770</v>
      </c>
      <c r="F7" s="168"/>
      <c r="G7" s="47">
        <v>57250</v>
      </c>
      <c r="H7" s="130">
        <v>132770</v>
      </c>
      <c r="J7" s="130">
        <v>70188</v>
      </c>
    </row>
    <row r="8" spans="1:10" s="31" customFormat="1" x14ac:dyDescent="0.25">
      <c r="B8" s="169" t="str">
        <f>CHOOSE(Contents!$A$1,Support!B16,Support!C16)</f>
        <v>Итого операционные расходы</v>
      </c>
      <c r="D8" s="126">
        <v>-39658</v>
      </c>
      <c r="E8" s="134">
        <v>-82981</v>
      </c>
      <c r="F8" s="168"/>
      <c r="G8" s="126">
        <v>-54382</v>
      </c>
      <c r="H8" s="134">
        <v>-133385</v>
      </c>
      <c r="J8" s="134">
        <v>-71020</v>
      </c>
    </row>
    <row r="9" spans="1:10" s="31" customFormat="1" x14ac:dyDescent="0.25">
      <c r="B9" s="61" t="str">
        <f>CHOOSE(Contents!$A$1,Support!B17,Support!C17)</f>
        <v>Корректировки</v>
      </c>
      <c r="C9" s="46"/>
      <c r="D9" s="106"/>
      <c r="E9" s="131"/>
      <c r="F9" s="168"/>
      <c r="G9" s="106"/>
      <c r="H9" s="131"/>
      <c r="J9" s="131"/>
    </row>
    <row r="10" spans="1:10" s="170" customFormat="1" x14ac:dyDescent="0.25">
      <c r="B10" s="171" t="str">
        <f>CHOOSE(Contents!$A$1,Support!B18,Support!C18)</f>
        <v>Платежи, основанные на акциях</v>
      </c>
      <c r="C10" s="172"/>
      <c r="D10" s="129">
        <v>4410</v>
      </c>
      <c r="E10" s="133">
        <v>5186</v>
      </c>
      <c r="F10" s="173"/>
      <c r="G10" s="182">
        <v>1024</v>
      </c>
      <c r="H10" s="133">
        <v>1110</v>
      </c>
      <c r="J10" s="133">
        <v>141</v>
      </c>
    </row>
    <row r="11" spans="1:10" s="31" customFormat="1" x14ac:dyDescent="0.25">
      <c r="B11" s="174" t="str">
        <f>CHOOSE(Contents!$A$1,Support!B19,Support!C19)</f>
        <v>Скорр. EBITDA</v>
      </c>
      <c r="C11" s="46"/>
      <c r="D11" s="120">
        <f>D7+D8+D10</f>
        <v>6755</v>
      </c>
      <c r="E11" s="120">
        <f>E7+E8+E10</f>
        <v>19975</v>
      </c>
      <c r="F11" s="168"/>
      <c r="G11" s="183">
        <f t="shared" ref="G11:H11" si="0">G7+G8+G10</f>
        <v>3892</v>
      </c>
      <c r="H11" s="120">
        <f t="shared" si="0"/>
        <v>495</v>
      </c>
      <c r="J11" s="183">
        <f t="shared" ref="J11" si="1">J7+J8+J10</f>
        <v>-691</v>
      </c>
    </row>
    <row r="12" spans="1:10" s="31" customFormat="1" x14ac:dyDescent="0.25">
      <c r="B12" s="2" t="str">
        <f>CHOOSE(Contents!$A$1,Support!B20,Support!C20)</f>
        <v>Рентабельность по скорр. EBITDA, %</v>
      </c>
      <c r="D12" s="141">
        <f t="shared" ref="D12" si="2">D11/D7</f>
        <v>0.16082184605861485</v>
      </c>
      <c r="E12" s="200">
        <f>E11/E7</f>
        <v>0.20430602434284545</v>
      </c>
      <c r="G12" s="141">
        <f t="shared" ref="G12:H12" si="3">G11/G7</f>
        <v>6.7982532751091701E-2</v>
      </c>
      <c r="H12" s="200">
        <f t="shared" si="3"/>
        <v>3.728251864125932E-3</v>
      </c>
      <c r="J12" s="141">
        <f t="shared" ref="J12" si="4">J11/J7</f>
        <v>-9.8449877471932529E-3</v>
      </c>
    </row>
    <row r="13" spans="1:10" s="31" customFormat="1" x14ac:dyDescent="0.25">
      <c r="B13" s="124"/>
      <c r="D13" s="35"/>
      <c r="E13" s="35"/>
      <c r="G13" s="35"/>
      <c r="H13" s="35"/>
      <c r="J13" s="35"/>
    </row>
    <row r="14" spans="1:10" s="31" customFormat="1" x14ac:dyDescent="0.25">
      <c r="B14" s="124"/>
      <c r="D14" s="35"/>
      <c r="E14" s="35"/>
      <c r="G14" s="35"/>
      <c r="H14" s="35"/>
      <c r="J14" s="35"/>
    </row>
    <row r="15" spans="1:10" x14ac:dyDescent="0.25">
      <c r="B15" s="175" t="str">
        <f>CHOOSE(Contents!$A$1,Support!B24,Support!C24)</f>
        <v>Социальные платформы и медиаконтент</v>
      </c>
      <c r="D15" s="127"/>
      <c r="E15" s="127"/>
      <c r="G15" s="127"/>
      <c r="H15" s="127"/>
      <c r="J15" s="127"/>
    </row>
    <row r="16" spans="1:10" s="31" customFormat="1" x14ac:dyDescent="0.25">
      <c r="B16" s="167" t="str">
        <f>CHOOSE(Contents!$A$1,Support!B25,Support!C25)</f>
        <v>Выручка</v>
      </c>
      <c r="D16" s="47">
        <v>26649</v>
      </c>
      <c r="E16" s="130">
        <v>62502</v>
      </c>
      <c r="G16" s="47">
        <v>37592</v>
      </c>
      <c r="H16" s="130">
        <v>84552</v>
      </c>
      <c r="J16" s="130">
        <v>46197</v>
      </c>
    </row>
    <row r="17" spans="2:10" s="31" customFormat="1" x14ac:dyDescent="0.25">
      <c r="B17" s="169" t="str">
        <f>CHOOSE(Contents!$A$1,Support!B26,Support!C26)</f>
        <v>Итого операционные расходы</v>
      </c>
      <c r="D17" s="126">
        <v>-17094</v>
      </c>
      <c r="E17" s="134">
        <v>-40244</v>
      </c>
      <c r="G17" s="126">
        <v>-30395</v>
      </c>
      <c r="H17" s="134">
        <v>-77062</v>
      </c>
      <c r="J17" s="134">
        <v>-41407</v>
      </c>
    </row>
    <row r="18" spans="2:10" s="31" customFormat="1" x14ac:dyDescent="0.25">
      <c r="B18" s="61" t="str">
        <f>CHOOSE(Contents!$A$1,Support!B27,Support!C27)</f>
        <v>Корректировки</v>
      </c>
      <c r="C18" s="46"/>
      <c r="D18" s="46"/>
      <c r="E18" s="131"/>
      <c r="G18" s="46"/>
      <c r="H18" s="131"/>
      <c r="J18" s="131"/>
    </row>
    <row r="19" spans="2:10" s="31" customFormat="1" x14ac:dyDescent="0.25">
      <c r="B19" s="171" t="str">
        <f>CHOOSE(Contents!$A$1,Support!B28,Support!C28)</f>
        <v>Платежи, основанные на акциях</v>
      </c>
      <c r="C19" s="46"/>
      <c r="D19" s="106"/>
      <c r="E19" s="133"/>
      <c r="G19" s="106"/>
      <c r="H19" s="133"/>
      <c r="J19" s="133"/>
    </row>
    <row r="20" spans="2:10" s="31" customFormat="1" x14ac:dyDescent="0.25">
      <c r="B20" s="176" t="str">
        <f>CHOOSE(Contents!$A$1,Support!B29,Support!C29)</f>
        <v>Скорр. EBITDA</v>
      </c>
      <c r="C20" s="46"/>
      <c r="D20" s="120">
        <f t="shared" ref="D20:E20" si="5">D16+D17+D19</f>
        <v>9555</v>
      </c>
      <c r="E20" s="132">
        <f t="shared" si="5"/>
        <v>22258</v>
      </c>
      <c r="G20" s="120">
        <f t="shared" ref="G20:H20" si="6">G16+G17+G19</f>
        <v>7197</v>
      </c>
      <c r="H20" s="132">
        <f t="shared" si="6"/>
        <v>7490</v>
      </c>
      <c r="J20" s="120">
        <f t="shared" ref="J20" si="7">J16+J17+J19</f>
        <v>4790</v>
      </c>
    </row>
    <row r="21" spans="2:10" s="31" customFormat="1" x14ac:dyDescent="0.25">
      <c r="B21" s="176" t="str">
        <f>CHOOSE(Contents!$A$1,Support!B30,Support!C30)</f>
        <v>Рентабельность по скорр. EBITDA, %</v>
      </c>
      <c r="C21" s="177"/>
      <c r="D21" s="141">
        <f t="shared" ref="D21" si="8">D20/D16</f>
        <v>0.35855003940110325</v>
      </c>
      <c r="E21" s="200">
        <f>E20/E16</f>
        <v>0.35611660426866343</v>
      </c>
      <c r="G21" s="141">
        <f t="shared" ref="G21:H21" si="9">G20/G16</f>
        <v>0.19145030857629283</v>
      </c>
      <c r="H21" s="200">
        <f t="shared" si="9"/>
        <v>8.8584539691550765E-2</v>
      </c>
      <c r="J21" s="141">
        <f t="shared" ref="J21" si="10">J20/J16</f>
        <v>0.10368638656189796</v>
      </c>
    </row>
    <row r="22" spans="2:10" s="31" customFormat="1" x14ac:dyDescent="0.25">
      <c r="B22" s="178"/>
      <c r="C22" s="46"/>
      <c r="D22" s="179"/>
      <c r="E22" s="179"/>
      <c r="G22" s="179"/>
      <c r="H22" s="179"/>
      <c r="J22" s="179"/>
    </row>
    <row r="23" spans="2:10" x14ac:dyDescent="0.25">
      <c r="B23" s="175" t="str">
        <f>CHOOSE(Contents!$A$1,Support!B32,Support!C32)</f>
        <v>Образовательные технологии</v>
      </c>
      <c r="D23" s="127"/>
      <c r="E23" s="127"/>
      <c r="G23" s="127"/>
      <c r="H23" s="127"/>
      <c r="J23" s="127"/>
    </row>
    <row r="24" spans="2:10" s="31" customFormat="1" x14ac:dyDescent="0.25">
      <c r="B24" s="167" t="str">
        <f>CHOOSE(Contents!$A$1,Support!B33,Support!C33)</f>
        <v>Выручка</v>
      </c>
      <c r="D24" s="47">
        <v>5446</v>
      </c>
      <c r="E24" s="130">
        <v>11222</v>
      </c>
      <c r="G24" s="47">
        <v>7012</v>
      </c>
      <c r="H24" s="130">
        <v>15904</v>
      </c>
      <c r="J24" s="130">
        <v>8893</v>
      </c>
    </row>
    <row r="25" spans="2:10" s="31" customFormat="1" x14ac:dyDescent="0.25">
      <c r="B25" s="169" t="str">
        <f>CHOOSE(Contents!$A$1,Support!B34,Support!C34)</f>
        <v>Итого операционные расходы</v>
      </c>
      <c r="D25" s="126">
        <v>-5579</v>
      </c>
      <c r="E25" s="134">
        <v>-10910</v>
      </c>
      <c r="G25" s="126">
        <v>-6725</v>
      </c>
      <c r="H25" s="134">
        <v>-15728</v>
      </c>
      <c r="J25" s="134">
        <v>-8834</v>
      </c>
    </row>
    <row r="26" spans="2:10" s="31" customFormat="1" x14ac:dyDescent="0.25">
      <c r="B26" s="61" t="str">
        <f>CHOOSE(Contents!$A$1,Support!B35,Support!C35)</f>
        <v>Корректировки</v>
      </c>
      <c r="C26" s="46"/>
      <c r="D26" s="46"/>
      <c r="E26" s="131"/>
      <c r="G26" s="46"/>
      <c r="H26" s="131"/>
      <c r="J26" s="131"/>
    </row>
    <row r="27" spans="2:10" s="31" customFormat="1" x14ac:dyDescent="0.25">
      <c r="B27" s="171" t="str">
        <f>CHOOSE(Contents!$A$1,Support!B36,Support!C36)</f>
        <v>Платежи, основанные на акциях</v>
      </c>
      <c r="C27" s="46"/>
      <c r="D27" s="106"/>
      <c r="E27" s="133"/>
      <c r="G27" s="106"/>
      <c r="H27" s="133"/>
      <c r="J27" s="133"/>
    </row>
    <row r="28" spans="2:10" s="31" customFormat="1" x14ac:dyDescent="0.25">
      <c r="B28" s="174" t="str">
        <f>CHOOSE(Contents!$A$1,Support!B37,Support!C37)</f>
        <v>Скорр. EBITDA</v>
      </c>
      <c r="C28" s="46"/>
      <c r="D28" s="125">
        <f t="shared" ref="D28:E28" si="11">D24+D25+D27</f>
        <v>-133</v>
      </c>
      <c r="E28" s="128">
        <f t="shared" si="11"/>
        <v>312</v>
      </c>
      <c r="G28" s="125">
        <f>G24+G25+G27</f>
        <v>287</v>
      </c>
      <c r="H28" s="128">
        <f t="shared" ref="H28" si="12">H24+H25+H27</f>
        <v>176</v>
      </c>
      <c r="J28" s="125">
        <f t="shared" ref="J28" si="13">J24+J25+J27</f>
        <v>59</v>
      </c>
    </row>
    <row r="29" spans="2:10" s="31" customFormat="1" x14ac:dyDescent="0.25">
      <c r="B29" s="2" t="str">
        <f>CHOOSE(Contents!$A$1,Support!B38,Support!C38)</f>
        <v>Рентабельность по скорр. EBITDA, %</v>
      </c>
      <c r="D29" s="141">
        <f t="shared" ref="D29" si="14">D28/D24</f>
        <v>-2.4421593830334189E-2</v>
      </c>
      <c r="E29" s="200">
        <f>E28/E24</f>
        <v>2.7802530743183035E-2</v>
      </c>
      <c r="G29" s="141">
        <f t="shared" ref="G29:H29" si="15">G28/G24</f>
        <v>4.0929834569309757E-2</v>
      </c>
      <c r="H29" s="200">
        <f t="shared" si="15"/>
        <v>1.1066398390342052E-2</v>
      </c>
      <c r="J29" s="141">
        <f t="shared" ref="J29" si="16">J28/J24</f>
        <v>6.6344315753963795E-3</v>
      </c>
    </row>
    <row r="30" spans="2:10" s="31" customFormat="1" x14ac:dyDescent="0.25">
      <c r="B30" s="180"/>
      <c r="C30" s="46"/>
      <c r="D30" s="48"/>
      <c r="E30" s="48"/>
      <c r="G30" s="48"/>
      <c r="H30" s="48"/>
      <c r="J30" s="48"/>
    </row>
    <row r="31" spans="2:10" x14ac:dyDescent="0.25">
      <c r="B31" s="166" t="str">
        <f>CHOOSE(Contents!$A$1,Support!B40,Support!C40)</f>
        <v>Технологии для бизнеса</v>
      </c>
      <c r="D31" s="44"/>
      <c r="E31" s="44"/>
      <c r="G31" s="44"/>
      <c r="H31" s="44"/>
      <c r="J31" s="44"/>
    </row>
    <row r="32" spans="2:10" s="31" customFormat="1" x14ac:dyDescent="0.25">
      <c r="B32" s="167" t="str">
        <f>CHOOSE(Contents!$A$1,Support!B41,Support!C41)</f>
        <v>Выручка</v>
      </c>
      <c r="D32" s="47">
        <v>1824</v>
      </c>
      <c r="E32" s="130">
        <v>5778</v>
      </c>
      <c r="G32" s="47">
        <v>3011</v>
      </c>
      <c r="H32" s="130">
        <v>9679</v>
      </c>
      <c r="J32" s="130">
        <v>4500</v>
      </c>
    </row>
    <row r="33" spans="2:10" s="31" customFormat="1" x14ac:dyDescent="0.25">
      <c r="B33" s="169" t="str">
        <f>CHOOSE(Contents!$A$1,Support!B42,Support!C42)</f>
        <v>Итого операционные расходы</v>
      </c>
      <c r="D33" s="126">
        <v>-2208</v>
      </c>
      <c r="E33" s="134">
        <v>-4618</v>
      </c>
      <c r="G33" s="126">
        <v>-2806</v>
      </c>
      <c r="H33" s="134">
        <v>-7044</v>
      </c>
      <c r="J33" s="134">
        <v>-3791</v>
      </c>
    </row>
    <row r="34" spans="2:10" s="31" customFormat="1" x14ac:dyDescent="0.25">
      <c r="B34" s="61" t="str">
        <f>CHOOSE(Contents!$A$1,Support!B43,Support!C43)</f>
        <v>Корректировки</v>
      </c>
      <c r="C34" s="46"/>
      <c r="D34" s="106"/>
      <c r="E34" s="131"/>
      <c r="G34" s="106"/>
      <c r="H34" s="131"/>
      <c r="J34" s="131"/>
    </row>
    <row r="35" spans="2:10" s="31" customFormat="1" x14ac:dyDescent="0.25">
      <c r="B35" s="171" t="str">
        <f>CHOOSE(Contents!$A$1,Support!B44,Support!C44)</f>
        <v>Платежи, основанные на акциях</v>
      </c>
      <c r="C35" s="46"/>
      <c r="D35" s="106"/>
      <c r="E35" s="133"/>
      <c r="G35" s="106"/>
      <c r="H35" s="133"/>
      <c r="J35" s="133"/>
    </row>
    <row r="36" spans="2:10" s="31" customFormat="1" x14ac:dyDescent="0.25">
      <c r="B36" s="174" t="str">
        <f>CHOOSE(Contents!$A$1,Support!B45,Support!C45)</f>
        <v>Скорр. EBITDA</v>
      </c>
      <c r="C36" s="46"/>
      <c r="D36" s="125">
        <f t="shared" ref="D36" si="17">D32+D33+D35</f>
        <v>-384</v>
      </c>
      <c r="E36" s="125">
        <f t="shared" ref="E36" si="18">E32+E33+E35</f>
        <v>1160</v>
      </c>
      <c r="G36" s="125">
        <f t="shared" ref="G36" si="19">G32+G33+G35</f>
        <v>205</v>
      </c>
      <c r="H36" s="125">
        <f t="shared" ref="H36" si="20">H32+H33+H35</f>
        <v>2635</v>
      </c>
      <c r="J36" s="125">
        <f t="shared" ref="J36" si="21">J32+J33+J35</f>
        <v>709</v>
      </c>
    </row>
    <row r="37" spans="2:10" s="31" customFormat="1" x14ac:dyDescent="0.25">
      <c r="B37" s="2" t="str">
        <f>CHOOSE(Contents!$A$1,Support!B46,Support!C46)</f>
        <v>Рентабельность по скорр. EBITDA, %</v>
      </c>
      <c r="D37" s="141">
        <f t="shared" ref="D37" si="22">D36/D32</f>
        <v>-0.21052631578947367</v>
      </c>
      <c r="E37" s="200">
        <f>E36/E32</f>
        <v>0.20076150917272412</v>
      </c>
      <c r="G37" s="141">
        <f t="shared" ref="G37" si="23">G36/G32</f>
        <v>6.8083693125207567E-2</v>
      </c>
      <c r="H37" s="200">
        <f t="shared" ref="H37" si="24">H36/H32</f>
        <v>0.27223886765161692</v>
      </c>
      <c r="J37" s="141">
        <f t="shared" ref="J37" si="25">J36/J32</f>
        <v>0.15755555555555556</v>
      </c>
    </row>
    <row r="38" spans="2:10" s="31" customFormat="1" x14ac:dyDescent="0.25">
      <c r="B38" s="180"/>
      <c r="C38" s="46"/>
      <c r="D38" s="48"/>
      <c r="E38" s="48"/>
      <c r="G38" s="48"/>
      <c r="H38" s="48"/>
      <c r="J38" s="48"/>
    </row>
    <row r="39" spans="2:10" x14ac:dyDescent="0.25">
      <c r="B39" s="166" t="str">
        <f>CHOOSE(Contents!$A$1,Support!B48,Support!C48)</f>
        <v>Экосистемные сервисы и прочие направления</v>
      </c>
      <c r="D39" s="44"/>
      <c r="E39" s="44"/>
      <c r="G39" s="44"/>
      <c r="H39" s="44"/>
      <c r="J39" s="44"/>
    </row>
    <row r="40" spans="2:10" s="31" customFormat="1" x14ac:dyDescent="0.25">
      <c r="B40" s="167" t="str">
        <f>CHOOSE(Contents!$A$1,Support!B49,Support!C49)</f>
        <v>Выручка</v>
      </c>
      <c r="D40" s="47">
        <v>8209</v>
      </c>
      <c r="E40" s="130">
        <v>18989</v>
      </c>
      <c r="G40" s="47">
        <v>9817</v>
      </c>
      <c r="H40" s="130">
        <v>23008</v>
      </c>
      <c r="J40" s="130">
        <v>11182</v>
      </c>
    </row>
    <row r="41" spans="2:10" s="31" customFormat="1" x14ac:dyDescent="0.25">
      <c r="B41" s="169" t="str">
        <f>CHOOSE(Contents!$A$1,Support!B50,Support!C50)</f>
        <v>Итого операционные расходы</v>
      </c>
      <c r="D41" s="126">
        <v>-9330</v>
      </c>
      <c r="E41" s="134">
        <v>-20322</v>
      </c>
      <c r="G41" s="126">
        <v>-11864</v>
      </c>
      <c r="H41" s="134">
        <v>-26547</v>
      </c>
      <c r="J41" s="134">
        <v>-12513</v>
      </c>
    </row>
    <row r="42" spans="2:10" s="31" customFormat="1" x14ac:dyDescent="0.25">
      <c r="B42" s="61" t="str">
        <f>CHOOSE(Contents!$A$1,Support!B51,Support!C51)</f>
        <v>Корректировки</v>
      </c>
      <c r="C42" s="46"/>
      <c r="D42" s="106"/>
      <c r="E42" s="131"/>
      <c r="G42" s="106"/>
      <c r="H42" s="131"/>
      <c r="J42" s="131"/>
    </row>
    <row r="43" spans="2:10" s="31" customFormat="1" x14ac:dyDescent="0.25">
      <c r="B43" s="171" t="str">
        <f>CHOOSE(Contents!$A$1,Support!B52,Support!C52)</f>
        <v>Платежи, основанные на акциях</v>
      </c>
      <c r="C43" s="46"/>
      <c r="D43" s="106"/>
      <c r="E43" s="133"/>
      <c r="G43" s="106"/>
      <c r="H43" s="133"/>
      <c r="J43" s="133"/>
    </row>
    <row r="44" spans="2:10" s="31" customFormat="1" x14ac:dyDescent="0.25">
      <c r="B44" s="174" t="str">
        <f>CHOOSE(Contents!$A$1,Support!B53,Support!C53)</f>
        <v>Скорр. EBITDA</v>
      </c>
      <c r="C44" s="46"/>
      <c r="D44" s="125">
        <f t="shared" ref="D44:E44" si="26">D40+D41+D43</f>
        <v>-1121</v>
      </c>
      <c r="E44" s="146">
        <f t="shared" si="26"/>
        <v>-1333</v>
      </c>
      <c r="G44" s="125">
        <f t="shared" ref="G44" si="27">G40+G41+G43</f>
        <v>-2047</v>
      </c>
      <c r="H44" s="146">
        <f t="shared" ref="H44" si="28">H40+H41+H43</f>
        <v>-3539</v>
      </c>
      <c r="J44" s="125">
        <f t="shared" ref="J44" si="29">J40+J41+J43</f>
        <v>-1331</v>
      </c>
    </row>
    <row r="45" spans="2:10" s="31" customFormat="1" x14ac:dyDescent="0.25">
      <c r="B45" s="2" t="str">
        <f>CHOOSE(Contents!$A$1,Support!B54,Support!C54)</f>
        <v>Рентабельность по скорр. EBITDA, %</v>
      </c>
      <c r="D45" s="141">
        <f t="shared" ref="D45" si="30">D44/D40</f>
        <v>-0.13655743695943476</v>
      </c>
      <c r="E45" s="200">
        <f>E44/E40</f>
        <v>-7.0198535994523151E-2</v>
      </c>
      <c r="G45" s="141">
        <f t="shared" ref="G45" si="31">G44/G40</f>
        <v>-0.20851583986961394</v>
      </c>
      <c r="H45" s="200">
        <f t="shared" ref="H45" si="32">H44/H40</f>
        <v>-0.15381606397774686</v>
      </c>
      <c r="J45" s="141">
        <f t="shared" ref="J45" si="33">J44/J40</f>
        <v>-0.11903058486853872</v>
      </c>
    </row>
    <row r="46" spans="2:10" s="31" customFormat="1" x14ac:dyDescent="0.25">
      <c r="B46" s="181"/>
      <c r="D46" s="35"/>
      <c r="E46" s="35"/>
      <c r="G46" s="35"/>
      <c r="H46" s="35"/>
      <c r="J46" s="35"/>
    </row>
    <row r="47" spans="2:10" x14ac:dyDescent="0.25">
      <c r="B47" s="166" t="str">
        <f>CHOOSE(Contents!$A$1,Support!B56,Support!C56)</f>
        <v>Не аллоцируемые</v>
      </c>
      <c r="D47" s="127"/>
      <c r="E47" s="127"/>
      <c r="G47" s="127"/>
      <c r="H47" s="127"/>
      <c r="J47" s="127"/>
    </row>
    <row r="48" spans="2:10" s="31" customFormat="1" x14ac:dyDescent="0.25">
      <c r="B48" s="167" t="str">
        <f>CHOOSE(Contents!$A$1,Support!B57,Support!C57)</f>
        <v>Выручка</v>
      </c>
      <c r="D48" s="47">
        <v>15</v>
      </c>
      <c r="E48" s="130">
        <v>31</v>
      </c>
      <c r="G48" s="47">
        <v>33</v>
      </c>
      <c r="H48" s="130">
        <v>33</v>
      </c>
      <c r="J48" s="130">
        <v>0</v>
      </c>
    </row>
    <row r="49" spans="2:10" s="31" customFormat="1" x14ac:dyDescent="0.25">
      <c r="B49" s="169" t="str">
        <f>CHOOSE(Contents!$A$1,Support!B58,Support!C58)</f>
        <v>Итого операционные расходы</v>
      </c>
      <c r="D49" s="126">
        <v>-5587</v>
      </c>
      <c r="E49" s="134">
        <v>-7639</v>
      </c>
      <c r="G49" s="126">
        <v>-2807</v>
      </c>
      <c r="H49" s="134">
        <v>-7410</v>
      </c>
      <c r="J49" s="134">
        <v>-5059</v>
      </c>
    </row>
    <row r="50" spans="2:10" s="31" customFormat="1" x14ac:dyDescent="0.25">
      <c r="B50" s="61" t="str">
        <f>CHOOSE(Contents!$A$1,Support!B59,Support!C59)</f>
        <v>Корректировки</v>
      </c>
      <c r="C50" s="46"/>
      <c r="D50" s="46"/>
      <c r="E50" s="131"/>
      <c r="G50" s="46"/>
      <c r="H50" s="131"/>
      <c r="J50" s="131"/>
    </row>
    <row r="51" spans="2:10" s="31" customFormat="1" x14ac:dyDescent="0.25">
      <c r="B51" s="171" t="str">
        <f>CHOOSE(Contents!$A$1,Support!B60,Support!C60)</f>
        <v>Платежи, основанные на акциях</v>
      </c>
      <c r="C51" s="46"/>
      <c r="D51" s="35">
        <v>4410</v>
      </c>
      <c r="E51" s="145">
        <v>5186</v>
      </c>
      <c r="G51" s="35">
        <v>1024</v>
      </c>
      <c r="H51" s="145">
        <v>1110</v>
      </c>
      <c r="J51" s="145">
        <v>141</v>
      </c>
    </row>
    <row r="52" spans="2:10" s="31" customFormat="1" x14ac:dyDescent="0.25">
      <c r="B52" s="174" t="str">
        <f>CHOOSE(Contents!$A$1,Support!B61,Support!C61)</f>
        <v>Скорр. EBITDA</v>
      </c>
      <c r="C52" s="46"/>
      <c r="D52" s="125">
        <f>D48+D49+D51</f>
        <v>-1162</v>
      </c>
      <c r="E52" s="146">
        <f t="shared" ref="E52" si="34">E48+E49+E51</f>
        <v>-2422</v>
      </c>
      <c r="G52" s="125">
        <f t="shared" ref="G52:J52" si="35">G48+G49+G51</f>
        <v>-1750</v>
      </c>
      <c r="H52" s="146">
        <f t="shared" si="35"/>
        <v>-6267</v>
      </c>
      <c r="J52" s="125">
        <f t="shared" si="35"/>
        <v>-4918</v>
      </c>
    </row>
    <row r="53" spans="2:10" s="31" customFormat="1" x14ac:dyDescent="0.25">
      <c r="B53" s="124"/>
      <c r="D53" s="147"/>
      <c r="E53" s="148"/>
      <c r="G53" s="147"/>
      <c r="H53" s="148"/>
      <c r="J53" s="148"/>
    </row>
    <row r="54" spans="2:10" x14ac:dyDescent="0.25">
      <c r="B54" s="166" t="str">
        <f>CHOOSE(Contents!$A$1,Support!B64,Support!C64)</f>
        <v>Элиминации</v>
      </c>
      <c r="D54" s="149"/>
      <c r="E54" s="149"/>
      <c r="G54" s="149"/>
      <c r="H54" s="149"/>
      <c r="J54" s="149"/>
    </row>
    <row r="55" spans="2:10" s="31" customFormat="1" x14ac:dyDescent="0.25">
      <c r="B55" s="167" t="str">
        <f>CHOOSE(Contents!$A$1,Support!B66,Support!C66)</f>
        <v>Выручка</v>
      </c>
      <c r="D55" s="47">
        <v>-140</v>
      </c>
      <c r="E55" s="150">
        <v>-752</v>
      </c>
      <c r="G55" s="47">
        <v>-215</v>
      </c>
      <c r="H55" s="150">
        <v>-406</v>
      </c>
      <c r="J55" s="150">
        <v>-584</v>
      </c>
    </row>
    <row r="56" spans="2:10" s="31" customFormat="1" x14ac:dyDescent="0.25">
      <c r="B56" s="169" t="str">
        <f>CHOOSE(Contents!$A$1,Support!B67,Support!C67)</f>
        <v>Итого операционные расходы</v>
      </c>
      <c r="D56" s="126">
        <v>140</v>
      </c>
      <c r="E56" s="134">
        <v>752</v>
      </c>
      <c r="G56" s="126">
        <v>215</v>
      </c>
      <c r="H56" s="134">
        <v>406</v>
      </c>
      <c r="J56" s="134">
        <v>584</v>
      </c>
    </row>
    <row r="57" spans="2:10" s="31" customFormat="1" x14ac:dyDescent="0.25">
      <c r="B57" s="61" t="str">
        <f>CHOOSE(Contents!$A$1,Support!B68,Support!C68)</f>
        <v>Корректировки</v>
      </c>
      <c r="C57" s="46"/>
      <c r="D57" s="35"/>
      <c r="E57" s="151"/>
      <c r="G57" s="35"/>
      <c r="H57" s="151"/>
      <c r="J57" s="151"/>
    </row>
    <row r="58" spans="2:10" s="31" customFormat="1" x14ac:dyDescent="0.25">
      <c r="B58" s="171" t="str">
        <f>CHOOSE(Contents!$A$1,Support!B69,Support!C69)</f>
        <v>Платежи, основанные на акциях</v>
      </c>
      <c r="C58" s="46"/>
      <c r="D58" s="152"/>
      <c r="E58" s="201"/>
      <c r="G58" s="152">
        <v>0</v>
      </c>
      <c r="H58" s="201"/>
      <c r="J58" s="201"/>
    </row>
    <row r="59" spans="2:10" s="31" customFormat="1" x14ac:dyDescent="0.25">
      <c r="B59" s="174" t="str">
        <f>CHOOSE(Contents!$A$1,Support!B70,Support!C70)</f>
        <v>Скорр. EBITDA</v>
      </c>
      <c r="C59" s="46"/>
      <c r="D59" s="125">
        <f t="shared" ref="D59" si="36">D55+D56+D58</f>
        <v>0</v>
      </c>
      <c r="E59" s="202">
        <f t="shared" ref="E59" si="37">E55+E56+E58</f>
        <v>0</v>
      </c>
      <c r="G59" s="125">
        <f t="shared" ref="G59:J59" si="38">G55+G56+G58</f>
        <v>0</v>
      </c>
      <c r="H59" s="202">
        <f t="shared" si="38"/>
        <v>0</v>
      </c>
      <c r="J59" s="125">
        <f t="shared" si="38"/>
        <v>0</v>
      </c>
    </row>
    <row r="60" spans="2:10" x14ac:dyDescent="0.25">
      <c r="D60" s="115">
        <f t="shared" ref="D60:E60" si="39">D7-D16-D24-D32-D40-D48-D55</f>
        <v>0</v>
      </c>
      <c r="E60" s="115">
        <f t="shared" si="39"/>
        <v>0</v>
      </c>
      <c r="G60" s="115">
        <f t="shared" ref="G60" si="40">G7-G16-G24-G32-G40-G48-G55</f>
        <v>0</v>
      </c>
      <c r="H60" s="115">
        <f t="shared" ref="H60" si="41">H7-H16-H24-H32-H40-H48-H55</f>
        <v>0</v>
      </c>
      <c r="J60" s="115">
        <f t="shared" ref="J60:J61" si="42">J7-J16-J24-J32-J40-J48-J55</f>
        <v>0</v>
      </c>
    </row>
    <row r="61" spans="2:10" x14ac:dyDescent="0.25">
      <c r="D61" s="115">
        <f t="shared" ref="D61:E61" si="43">D8-D17-D25-D33-D41-D49-D56</f>
        <v>0</v>
      </c>
      <c r="E61" s="115">
        <f t="shared" si="43"/>
        <v>0</v>
      </c>
      <c r="G61" s="115">
        <f t="shared" ref="G61:H61" si="44">G8-G17-G25-G33-G41-G49-G56</f>
        <v>0</v>
      </c>
      <c r="H61" s="115">
        <f t="shared" si="44"/>
        <v>0</v>
      </c>
      <c r="I61" s="115"/>
      <c r="J61" s="115">
        <f t="shared" si="42"/>
        <v>0</v>
      </c>
    </row>
    <row r="62" spans="2:10" x14ac:dyDescent="0.25">
      <c r="D62" s="115"/>
      <c r="E62" s="115"/>
      <c r="G62" s="115"/>
      <c r="H62" s="115"/>
      <c r="I62" s="115"/>
      <c r="J62" s="115"/>
    </row>
    <row r="63" spans="2:10" x14ac:dyDescent="0.25">
      <c r="D63" s="115"/>
      <c r="E63" s="115"/>
      <c r="G63" s="115"/>
      <c r="H63" s="115"/>
      <c r="J63" s="115"/>
    </row>
    <row r="64" spans="2:10" x14ac:dyDescent="0.25">
      <c r="D64" s="115"/>
      <c r="E64" s="115"/>
      <c r="G64" s="115"/>
      <c r="H64" s="115"/>
      <c r="J64" s="115"/>
    </row>
    <row r="65" spans="4:10" x14ac:dyDescent="0.25">
      <c r="D65" s="115"/>
      <c r="E65" s="115"/>
      <c r="G65" s="115"/>
      <c r="H65" s="115"/>
      <c r="J65" s="115"/>
    </row>
    <row r="66" spans="4:10" x14ac:dyDescent="0.25">
      <c r="D66" s="115"/>
      <c r="E66" s="115"/>
      <c r="G66" s="115"/>
      <c r="H66" s="115"/>
      <c r="J66" s="115"/>
    </row>
    <row r="67" spans="4:10" x14ac:dyDescent="0.25">
      <c r="D67" s="115"/>
      <c r="E67" s="115"/>
      <c r="G67" s="115"/>
      <c r="H67" s="115"/>
      <c r="J67" s="115"/>
    </row>
    <row r="68" spans="4:10" x14ac:dyDescent="0.25">
      <c r="D68" s="115"/>
      <c r="G68" s="115"/>
    </row>
  </sheetData>
  <hyperlinks>
    <hyperlink ref="A1" location="Contents!A1" display="Back" xr:uid="{F233005D-C89F-4882-9263-34F4A74CA954}"/>
  </hyperlinks>
  <pageMargins left="0.7" right="0.7" top="0.75" bottom="0.75" header="0.3" footer="0.3"/>
  <pageSetup paperSize="9"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75"/>
  <sheetViews>
    <sheetView showGridLines="0" zoomScale="72" zoomScaleNormal="50" workbookViewId="0">
      <pane xSplit="2" ySplit="4" topLeftCell="C45" activePane="bottomRight" state="frozen"/>
      <selection pane="topRight"/>
      <selection pane="bottomLeft"/>
      <selection pane="bottomRight" activeCell="M54" sqref="M54"/>
    </sheetView>
  </sheetViews>
  <sheetFormatPr defaultColWidth="8.58203125" defaultRowHeight="13.2" x14ac:dyDescent="0.25"/>
  <cols>
    <col min="1" max="1" width="2.08203125" style="1" customWidth="1"/>
    <col min="2" max="2" width="69.9140625" style="4" customWidth="1"/>
    <col min="3" max="4" width="1.58203125" style="1" customWidth="1"/>
    <col min="5" max="5" width="10.08203125" style="1" customWidth="1"/>
    <col min="6" max="6" width="13.1640625" style="1" customWidth="1"/>
    <col min="7" max="7" width="4.9140625" style="1" customWidth="1"/>
    <col min="8" max="9" width="10.08203125" style="1" customWidth="1"/>
    <col min="10" max="10" width="8.58203125" style="1"/>
    <col min="11" max="11" width="10.08203125" style="1" customWidth="1"/>
    <col min="12" max="16384" width="8.58203125" style="1"/>
  </cols>
  <sheetData>
    <row r="1" spans="1:11" x14ac:dyDescent="0.25">
      <c r="A1" s="111" t="str">
        <f>CHOOSE(Contents!$A$1,Support!$B$2,Support!$C$2)</f>
        <v>Содержание</v>
      </c>
    </row>
    <row r="4" spans="1:11" s="112" customFormat="1" x14ac:dyDescent="0.25">
      <c r="B4" s="63" t="str">
        <f>CHOOSE(Contents!$A$1,Support!B73,Support!C73)</f>
        <v>Консолидированный отчет о совокупном доходе, млн руб.</v>
      </c>
      <c r="C4" s="1"/>
      <c r="D4" s="114"/>
      <c r="E4" s="32" t="str">
        <f>CHOOSE(Contents!$A$1,Support!S$4,Support!S$5)</f>
        <v>6 мес. 2022</v>
      </c>
      <c r="F4" s="32" t="str">
        <f>CHOOSE(Contents!$A$1,Support!X$1,Support!X$2)</f>
        <v>12 мес. 2022</v>
      </c>
      <c r="H4" s="32" t="str">
        <f>CHOOSE(Contents!$A$1,Support!AD$1,Support!AD$2)</f>
        <v>6 мес. 2023</v>
      </c>
      <c r="I4" s="32" t="str">
        <f>CHOOSE(Contents!$A$1,Support!AF$1,Support!AF$2)</f>
        <v>12 мес.2023</v>
      </c>
      <c r="K4" s="32" t="str">
        <f>CHOOSE(Contents!$A$1,Support!AJ$1,Support!AJ$2)</f>
        <v>6 мес. 2024</v>
      </c>
    </row>
    <row r="5" spans="1:11" x14ac:dyDescent="0.25">
      <c r="B5" s="5" t="str">
        <f>CHOOSE(Contents!$A$1,Support!B74,Support!C74)</f>
        <v xml:space="preserve">Онлайн реклама </v>
      </c>
      <c r="E5" s="11">
        <v>23142</v>
      </c>
      <c r="F5" s="11">
        <v>56917</v>
      </c>
      <c r="G5" s="13"/>
      <c r="H5" s="11">
        <v>35059</v>
      </c>
      <c r="I5" s="11">
        <v>79749</v>
      </c>
      <c r="K5" s="11">
        <v>41980</v>
      </c>
    </row>
    <row r="6" spans="1:11" x14ac:dyDescent="0.25">
      <c r="B6" s="5" t="str">
        <f>CHOOSE(Contents!$A$1,Support!B76,Support!C76)</f>
        <v>Пользовательские платежи</v>
      </c>
      <c r="E6" s="11">
        <v>8728</v>
      </c>
      <c r="F6" s="11">
        <v>17008</v>
      </c>
      <c r="G6" s="13"/>
      <c r="H6" s="11">
        <v>9151</v>
      </c>
      <c r="I6" s="11">
        <v>19268</v>
      </c>
      <c r="K6" s="11">
        <v>10905</v>
      </c>
    </row>
    <row r="7" spans="1:11" x14ac:dyDescent="0.25">
      <c r="B7" s="5" t="str">
        <f>CHOOSE(Contents!$A$1,Support!B77,Support!C77)</f>
        <v>Образовательные технологии</v>
      </c>
      <c r="E7" s="11">
        <v>5400</v>
      </c>
      <c r="F7" s="11">
        <v>11190</v>
      </c>
      <c r="G7" s="13"/>
      <c r="H7" s="11">
        <v>7000</v>
      </c>
      <c r="I7" s="11">
        <v>15824</v>
      </c>
      <c r="K7" s="11">
        <v>8884</v>
      </c>
    </row>
    <row r="8" spans="1:11" x14ac:dyDescent="0.25">
      <c r="B8" s="5" t="str">
        <f>CHOOSE(Contents!$A$1,Support!B78,Support!C78)</f>
        <v>Прочая выручка</v>
      </c>
      <c r="E8" s="11">
        <v>4733</v>
      </c>
      <c r="F8" s="11">
        <v>12655</v>
      </c>
      <c r="G8" s="13"/>
      <c r="H8" s="11">
        <v>6040</v>
      </c>
      <c r="I8" s="11">
        <v>17929</v>
      </c>
      <c r="K8" s="11">
        <v>8419</v>
      </c>
    </row>
    <row r="9" spans="1:11" x14ac:dyDescent="0.25">
      <c r="B9" s="23" t="str">
        <f>CHOOSE(Contents!$A$1,Support!B79,Support!C79)</f>
        <v>Итого выручка</v>
      </c>
      <c r="E9" s="17">
        <f t="shared" ref="E9:K9" si="0">SUM(E5:E8)</f>
        <v>42003</v>
      </c>
      <c r="F9" s="17">
        <f t="shared" si="0"/>
        <v>97770</v>
      </c>
      <c r="G9" s="13"/>
      <c r="H9" s="17">
        <f t="shared" si="0"/>
        <v>57250</v>
      </c>
      <c r="I9" s="17">
        <f t="shared" si="0"/>
        <v>132770</v>
      </c>
      <c r="K9" s="17">
        <f t="shared" si="0"/>
        <v>70188</v>
      </c>
    </row>
    <row r="10" spans="1:11" x14ac:dyDescent="0.25">
      <c r="E10" s="13"/>
      <c r="F10" s="13"/>
      <c r="G10" s="13"/>
      <c r="H10" s="13"/>
      <c r="I10" s="13"/>
      <c r="K10" s="13"/>
    </row>
    <row r="11" spans="1:11" x14ac:dyDescent="0.25">
      <c r="B11" s="5" t="str">
        <f>CHOOSE(Contents!$A$1,Support!B82,Support!C82)</f>
        <v>Расходы на персонал</v>
      </c>
      <c r="E11" s="11">
        <v>-20617</v>
      </c>
      <c r="F11" s="11">
        <v>-38847</v>
      </c>
      <c r="G11" s="13"/>
      <c r="H11" s="11">
        <v>-25333</v>
      </c>
      <c r="I11" s="11">
        <v>-55861</v>
      </c>
      <c r="K11" s="11">
        <v>-33915</v>
      </c>
    </row>
    <row r="12" spans="1:11" x14ac:dyDescent="0.25">
      <c r="B12" s="5" t="str">
        <f>CHOOSE(Contents!$A$1,Support!B83,Support!C83)</f>
        <v>Вознаграждение агентам/партнерам и медиаконтент</v>
      </c>
      <c r="E12" s="11">
        <v>-11383</v>
      </c>
      <c r="F12" s="11">
        <v>-23988</v>
      </c>
      <c r="G12" s="13"/>
      <c r="H12" s="11">
        <v>-15389</v>
      </c>
      <c r="I12" s="11">
        <v>-40690</v>
      </c>
      <c r="K12" s="11">
        <v>-21655</v>
      </c>
    </row>
    <row r="13" spans="1:11" x14ac:dyDescent="0.25">
      <c r="B13" s="5" t="str">
        <f>CHOOSE(Contents!$A$1,Support!B84,Support!C84)</f>
        <v>Маркетинговые расходы</v>
      </c>
      <c r="E13" s="11">
        <v>-4876</v>
      </c>
      <c r="F13" s="11">
        <v>-14018</v>
      </c>
      <c r="G13" s="13"/>
      <c r="H13" s="11">
        <v>-9896</v>
      </c>
      <c r="I13" s="11">
        <v>-24643</v>
      </c>
      <c r="K13" s="11">
        <v>-10300</v>
      </c>
    </row>
    <row r="14" spans="1:11" x14ac:dyDescent="0.25">
      <c r="B14" s="5" t="str">
        <f>CHOOSE(Contents!$A$1,Support!B85,Support!C85)</f>
        <v>Расходы на хостинг серверов</v>
      </c>
      <c r="E14" s="11">
        <v>-273</v>
      </c>
      <c r="F14" s="11">
        <v>-636</v>
      </c>
      <c r="G14" s="13"/>
      <c r="H14" s="11">
        <v>-501</v>
      </c>
      <c r="I14" s="11">
        <v>-1137</v>
      </c>
      <c r="K14" s="11">
        <v>-588</v>
      </c>
    </row>
    <row r="15" spans="1:11" x14ac:dyDescent="0.25">
      <c r="B15" s="5" t="str">
        <f>CHOOSE(Contents!$A$1,Support!B86,Support!C86)</f>
        <v>Профессиональные услуги</v>
      </c>
      <c r="E15" s="11">
        <v>-488</v>
      </c>
      <c r="F15" s="11">
        <v>-1229</v>
      </c>
      <c r="G15" s="13"/>
      <c r="H15" s="11">
        <v>-592</v>
      </c>
      <c r="I15" s="11">
        <v>-1687</v>
      </c>
      <c r="K15" s="11">
        <v>-900</v>
      </c>
    </row>
    <row r="16" spans="1:11" x14ac:dyDescent="0.25">
      <c r="B16" s="5" t="str">
        <f>CHOOSE(Contents!$A$1,Support!B87,Support!C87)</f>
        <v>Прочие операционные доходы</v>
      </c>
      <c r="E16" s="11">
        <v>430</v>
      </c>
      <c r="F16" s="11">
        <v>792</v>
      </c>
      <c r="G16" s="13"/>
      <c r="H16" s="11">
        <v>145</v>
      </c>
      <c r="I16" s="11">
        <v>205</v>
      </c>
      <c r="K16" s="11">
        <v>11</v>
      </c>
    </row>
    <row r="17" spans="2:11" x14ac:dyDescent="0.25">
      <c r="B17" s="5" t="str">
        <f>CHOOSE(Contents!$A$1,Support!B88,Support!C88)</f>
        <v>Прочие операционные расходы</v>
      </c>
      <c r="E17" s="11">
        <v>-2451</v>
      </c>
      <c r="F17" s="11">
        <v>-5055</v>
      </c>
      <c r="G17" s="13"/>
      <c r="H17" s="11">
        <v>-2816</v>
      </c>
      <c r="I17" s="11">
        <v>-9572</v>
      </c>
      <c r="K17" s="11">
        <v>-3673</v>
      </c>
    </row>
    <row r="18" spans="2:11" x14ac:dyDescent="0.25">
      <c r="B18" s="135" t="str">
        <f>CHOOSE(Contents!$A$1,Support!B89,Support!C89)</f>
        <v>Итого операционные расходы, нетто</v>
      </c>
      <c r="E18" s="17">
        <f t="shared" ref="E18:K18" si="1">SUM(E11:E17)</f>
        <v>-39658</v>
      </c>
      <c r="F18" s="17">
        <f t="shared" si="1"/>
        <v>-82981</v>
      </c>
      <c r="G18" s="13"/>
      <c r="H18" s="17">
        <f t="shared" si="1"/>
        <v>-54382</v>
      </c>
      <c r="I18" s="17">
        <f t="shared" si="1"/>
        <v>-133385</v>
      </c>
      <c r="K18" s="17">
        <f t="shared" si="1"/>
        <v>-71020</v>
      </c>
    </row>
    <row r="19" spans="2:11" x14ac:dyDescent="0.25">
      <c r="B19" s="136"/>
      <c r="E19" s="11"/>
      <c r="F19" s="11"/>
      <c r="G19" s="13"/>
      <c r="H19" s="11"/>
      <c r="I19" s="11"/>
      <c r="K19" s="11"/>
    </row>
    <row r="20" spans="2:11" s="116" customFormat="1" x14ac:dyDescent="0.25">
      <c r="B20" s="5" t="str">
        <f>CHOOSE(Contents!$A$1,Support!B91,Support!C91)</f>
        <v>Износ и амортизация</v>
      </c>
      <c r="C20" s="1"/>
      <c r="D20" s="1"/>
      <c r="E20" s="11">
        <v>-8889</v>
      </c>
      <c r="F20" s="11">
        <v>-18113</v>
      </c>
      <c r="G20" s="13"/>
      <c r="H20" s="11">
        <v>-11437</v>
      </c>
      <c r="I20" s="11">
        <v>-23714</v>
      </c>
      <c r="K20" s="11">
        <v>-14202</v>
      </c>
    </row>
    <row r="21" spans="2:11" s="116" customFormat="1" x14ac:dyDescent="0.25">
      <c r="B21" s="5" t="str">
        <f>CHOOSE(Contents!$A$1,Support!B92,Support!C92)</f>
        <v>Обесценение нематериальных активов</v>
      </c>
      <c r="C21" s="1"/>
      <c r="D21" s="1"/>
      <c r="E21" s="11">
        <v>-1009</v>
      </c>
      <c r="F21" s="11">
        <v>-1052</v>
      </c>
      <c r="G21" s="13"/>
      <c r="H21" s="11">
        <v>0</v>
      </c>
      <c r="I21" s="11">
        <v>0</v>
      </c>
      <c r="K21" s="11">
        <v>0</v>
      </c>
    </row>
    <row r="22" spans="2:11" ht="26.4" x14ac:dyDescent="0.25">
      <c r="B22" s="5" t="str">
        <f>CHOOSE(Contents!$A$1,Support!B93,Support!C93)</f>
        <v>Доля в убытке ассоциированных организаций и совместных предприятий, учитываемых по методу долевого участия</v>
      </c>
      <c r="E22" s="11">
        <v>-14474</v>
      </c>
      <c r="F22" s="11">
        <v>-16994</v>
      </c>
      <c r="G22" s="13"/>
      <c r="H22" s="11">
        <v>11</v>
      </c>
      <c r="I22" s="11">
        <v>684</v>
      </c>
      <c r="K22" s="11">
        <v>1572</v>
      </c>
    </row>
    <row r="23" spans="2:11" x14ac:dyDescent="0.25">
      <c r="B23" s="5" t="str">
        <f>CHOOSE(Contents!$A$1,Support!B94,Support!C94)</f>
        <v>Финансовые доходы</v>
      </c>
      <c r="E23" s="11">
        <v>520</v>
      </c>
      <c r="F23" s="11">
        <v>6561</v>
      </c>
      <c r="G23" s="13"/>
      <c r="H23" s="11">
        <v>3135</v>
      </c>
      <c r="I23" s="11">
        <v>10288</v>
      </c>
      <c r="K23" s="11">
        <v>4153</v>
      </c>
    </row>
    <row r="24" spans="2:11" x14ac:dyDescent="0.25">
      <c r="B24" s="5" t="str">
        <f>CHOOSE(Contents!$A$1,Support!B95,Support!C95)</f>
        <v>Финансовые расходы</v>
      </c>
      <c r="E24" s="11">
        <v>-8301</v>
      </c>
      <c r="F24" s="11">
        <v>-12379</v>
      </c>
      <c r="G24" s="13"/>
      <c r="H24" s="11">
        <v>-7098</v>
      </c>
      <c r="I24" s="11">
        <v>-17759</v>
      </c>
      <c r="K24" s="11">
        <v>-12347</v>
      </c>
    </row>
    <row r="25" spans="2:11" x14ac:dyDescent="0.25">
      <c r="B25" s="5" t="str">
        <f>CHOOSE(Contents!$A$1,Support!B96,Support!C96)</f>
        <v>Восстановление резервов в связи с истечением срока исковой давности</v>
      </c>
      <c r="E25" s="11"/>
      <c r="F25" s="11"/>
      <c r="G25" s="13"/>
      <c r="H25" s="11"/>
      <c r="I25" s="11">
        <v>906</v>
      </c>
      <c r="K25" s="11">
        <v>0</v>
      </c>
    </row>
    <row r="26" spans="2:11" x14ac:dyDescent="0.25">
      <c r="B26" s="5" t="str">
        <f>CHOOSE(Contents!$A$1,Support!B97,Support!C97)</f>
        <v>Прочие внереализационные доходы/(расходы)</v>
      </c>
      <c r="E26" s="11">
        <v>45</v>
      </c>
      <c r="F26" s="11">
        <v>187</v>
      </c>
      <c r="G26" s="13"/>
      <c r="H26" s="11">
        <v>-60</v>
      </c>
      <c r="I26" s="11">
        <v>110</v>
      </c>
      <c r="K26" s="11">
        <v>-15</v>
      </c>
    </row>
    <row r="27" spans="2:11" x14ac:dyDescent="0.25">
      <c r="B27" s="5" t="str">
        <f>CHOOSE(Contents!$A$1,Support!B99,Support!C99)</f>
        <v>Обесценение гудвила</v>
      </c>
      <c r="E27" s="11">
        <v>-9256</v>
      </c>
      <c r="F27" s="11">
        <v>-9681</v>
      </c>
      <c r="G27" s="13"/>
      <c r="H27" s="11">
        <v>0</v>
      </c>
      <c r="I27" s="11">
        <v>0</v>
      </c>
      <c r="K27" s="11">
        <v>0</v>
      </c>
    </row>
    <row r="28" spans="2:11" ht="26.4" x14ac:dyDescent="0.25">
      <c r="B28" s="5" t="str">
        <f>CHOOSE(Contents!$A$1,Support!B100,Support!C100)</f>
        <v>Чистый (убыток)/прибыль от финансовых активов и обязательств, оцениваемых по справедливой стоимости через прибыль или убыток</v>
      </c>
      <c r="E28" s="11">
        <v>-7477</v>
      </c>
      <c r="F28" s="11">
        <v>-10486</v>
      </c>
      <c r="G28" s="13"/>
      <c r="H28" s="11">
        <v>-1116</v>
      </c>
      <c r="I28" s="11">
        <v>-1838</v>
      </c>
      <c r="K28" s="11">
        <v>29</v>
      </c>
    </row>
    <row r="29" spans="2:11" x14ac:dyDescent="0.25">
      <c r="B29" s="5" t="str">
        <f>CHOOSE(Contents!$A$1,Support!B101,Support!C101)</f>
        <v>Прибыль от продажи дочерних компаний</v>
      </c>
      <c r="E29" s="11">
        <v>0</v>
      </c>
      <c r="F29" s="11">
        <v>13</v>
      </c>
      <c r="G29" s="13"/>
      <c r="H29" s="11">
        <v>8</v>
      </c>
      <c r="I29" s="11">
        <v>92</v>
      </c>
      <c r="K29" s="11">
        <v>0</v>
      </c>
    </row>
    <row r="30" spans="2:11" x14ac:dyDescent="0.25">
      <c r="B30" s="5" t="str">
        <f>CHOOSE(Contents!$A$1,Support!B102,Support!C102)</f>
        <v>Восстановление обесценения ассоциированных компаний, учитываемых по методу долевого участия</v>
      </c>
      <c r="E30" s="11"/>
      <c r="F30" s="11"/>
      <c r="G30" s="13"/>
      <c r="H30" s="11"/>
      <c r="I30" s="11">
        <v>295</v>
      </c>
      <c r="K30" s="11">
        <v>0</v>
      </c>
    </row>
    <row r="31" spans="2:11" ht="26.4" x14ac:dyDescent="0.25">
      <c r="B31" s="5" t="str">
        <f>CHOOSE(Contents!$A$1,Support!B103,Support!C103)</f>
        <v>Обесценение ассоциированных организаций и совместных предприятий, учитываемых по методу долевого участия</v>
      </c>
      <c r="E31" s="11">
        <v>-12825</v>
      </c>
      <c r="F31" s="11">
        <v>-13973</v>
      </c>
      <c r="G31" s="13"/>
      <c r="H31" s="11">
        <v>0</v>
      </c>
      <c r="I31" s="11">
        <v>0</v>
      </c>
      <c r="K31" s="11">
        <v>0</v>
      </c>
    </row>
    <row r="32" spans="2:11" x14ac:dyDescent="0.25">
      <c r="B32" s="5" t="str">
        <f>CHOOSE(Contents!$A$1,Support!B104,Support!C104)</f>
        <v>Убыток от переоценки активов, предназначенных для продажи</v>
      </c>
      <c r="E32" s="11">
        <v>0</v>
      </c>
      <c r="F32" s="11">
        <v>-283</v>
      </c>
      <c r="G32" s="13"/>
      <c r="H32" s="11">
        <v>0</v>
      </c>
      <c r="I32" s="11">
        <v>0</v>
      </c>
      <c r="K32" s="11">
        <v>0</v>
      </c>
    </row>
    <row r="33" spans="2:11" ht="26.4" x14ac:dyDescent="0.25">
      <c r="B33" s="5" t="str">
        <f>CHOOSE(Contents!$A$1,Support!B105,Support!C105)</f>
        <v>Прибыль от переоценки ранее принадлежащих долей участия в совместных предприятиях и ассоциированных организациях</v>
      </c>
      <c r="E33" s="11">
        <v>0</v>
      </c>
      <c r="F33" s="11">
        <v>24360</v>
      </c>
      <c r="G33" s="13"/>
      <c r="H33" s="1">
        <v>0</v>
      </c>
      <c r="I33" s="11">
        <v>310</v>
      </c>
      <c r="K33" s="11">
        <v>0</v>
      </c>
    </row>
    <row r="34" spans="2:11" x14ac:dyDescent="0.25">
      <c r="B34" s="5" t="str">
        <f>CHOOSE(Contents!$A$1,Support!B106,Support!C106)</f>
        <v>Убыток от переоценки финансовых инструментов</v>
      </c>
      <c r="E34" s="11">
        <v>-25</v>
      </c>
      <c r="F34" s="11">
        <v>-123</v>
      </c>
      <c r="G34" s="13"/>
      <c r="H34" s="11">
        <v>-38</v>
      </c>
      <c r="I34" s="11">
        <v>-4584</v>
      </c>
      <c r="K34" s="11">
        <v>-3886</v>
      </c>
    </row>
    <row r="35" spans="2:11" ht="26.4" x14ac:dyDescent="0.25">
      <c r="B35" s="5" t="str">
        <f>CHOOSE(Contents!$A$1,Support!B107,Support!C107)</f>
        <v>Резерв под ожидаемые кредитные убытки по денежным средствам с ограниченным правом использования</v>
      </c>
      <c r="E35" s="11">
        <v>-2065</v>
      </c>
      <c r="F35" s="11">
        <v>-2190</v>
      </c>
      <c r="G35" s="13"/>
      <c r="H35" s="11">
        <v>-34</v>
      </c>
      <c r="I35" s="11">
        <v>-64</v>
      </c>
      <c r="K35" s="11">
        <v>0</v>
      </c>
    </row>
    <row r="36" spans="2:11" x14ac:dyDescent="0.25">
      <c r="B36" s="5" t="str">
        <f>CHOOSE(Contents!$A$1,Support!B108,Support!C108)</f>
        <v>Курсовые разницы</v>
      </c>
      <c r="E36" s="11">
        <v>13088</v>
      </c>
      <c r="F36" s="11">
        <v>9867</v>
      </c>
      <c r="G36" s="13"/>
      <c r="H36" s="11">
        <v>2349</v>
      </c>
      <c r="I36" s="11">
        <v>1681</v>
      </c>
      <c r="K36" s="11">
        <v>1113</v>
      </c>
    </row>
    <row r="37" spans="2:11" x14ac:dyDescent="0.25">
      <c r="B37" s="135" t="str">
        <f>CHOOSE(Contents!$A$1,Support!B109,Support!C109)</f>
        <v>(Убыток)/прибыль до налогообложения от продолжающейся деятельности</v>
      </c>
      <c r="E37" s="17">
        <f t="shared" ref="E37:F37" si="2">SUM(E20:E36)+E18+E9</f>
        <v>-48323</v>
      </c>
      <c r="F37" s="17">
        <f t="shared" si="2"/>
        <v>-29497</v>
      </c>
      <c r="G37" s="13"/>
      <c r="H37" s="17">
        <f t="shared" ref="H37:K37" si="3">SUM(H20:H36)+H18+H9</f>
        <v>-11412</v>
      </c>
      <c r="I37" s="17">
        <f t="shared" si="3"/>
        <v>-34208</v>
      </c>
      <c r="K37" s="17">
        <f t="shared" si="3"/>
        <v>-24415</v>
      </c>
    </row>
    <row r="38" spans="2:11" x14ac:dyDescent="0.25">
      <c r="B38" s="136" t="str">
        <f>CHOOSE(Contents!$A$1,Support!B110,Support!C110)</f>
        <v>(Расходы)/доходы по налогу на прибыль</v>
      </c>
      <c r="E38" s="11">
        <v>-2099</v>
      </c>
      <c r="F38" s="11">
        <v>-3149</v>
      </c>
      <c r="G38" s="13"/>
      <c r="H38" s="11">
        <v>38</v>
      </c>
      <c r="I38" s="11">
        <v>-83</v>
      </c>
      <c r="K38" s="11">
        <v>-202</v>
      </c>
    </row>
    <row r="39" spans="2:11" x14ac:dyDescent="0.25">
      <c r="B39" s="18" t="str">
        <f>CHOOSE(Contents!$A$1,Support!B443,Support!C443)</f>
        <v>Чистый (убыток)/прибыль от продолжающейся деятельности</v>
      </c>
      <c r="E39" s="19">
        <f t="shared" ref="E39:K39" si="4">E37+E38</f>
        <v>-50422</v>
      </c>
      <c r="F39" s="19">
        <f t="shared" si="4"/>
        <v>-32646</v>
      </c>
      <c r="G39" s="13"/>
      <c r="H39" s="19">
        <f t="shared" si="4"/>
        <v>-11374</v>
      </c>
      <c r="I39" s="19">
        <f t="shared" si="4"/>
        <v>-34291</v>
      </c>
      <c r="K39" s="19">
        <f t="shared" si="4"/>
        <v>-24617</v>
      </c>
    </row>
    <row r="40" spans="2:11" x14ac:dyDescent="0.25">
      <c r="B40" s="109" t="str">
        <f>CHOOSE(Contents!$A$1,Support!B444,Support!C444)</f>
        <v>Прекращенная деятельность</v>
      </c>
      <c r="D40" s="31"/>
      <c r="E40" s="110"/>
      <c r="F40" s="110"/>
      <c r="G40" s="13"/>
      <c r="H40" s="110"/>
      <c r="I40" s="110"/>
      <c r="K40" s="110"/>
    </row>
    <row r="41" spans="2:11" x14ac:dyDescent="0.25">
      <c r="B41" s="135" t="str">
        <f>CHOOSE(Contents!$A$1,Support!B446,Support!C446)</f>
        <v>Чистая прибыль/(убыток) по прекращенной деятельности</v>
      </c>
      <c r="D41" s="31"/>
      <c r="E41" s="17">
        <v>-869</v>
      </c>
      <c r="F41" s="17">
        <v>28736</v>
      </c>
      <c r="G41" s="13"/>
      <c r="H41" s="17"/>
      <c r="I41" s="17"/>
      <c r="K41" s="17"/>
    </row>
    <row r="42" spans="2:11" x14ac:dyDescent="0.25">
      <c r="B42" s="18" t="str">
        <f>CHOOSE(Contents!$A$1,Support!B447,Support!C447)</f>
        <v>Чистый (убыток)/прибыль</v>
      </c>
      <c r="E42" s="104">
        <f t="shared" ref="E42:F42" si="5">E39+E41</f>
        <v>-51291</v>
      </c>
      <c r="F42" s="104">
        <f t="shared" si="5"/>
        <v>-3910</v>
      </c>
      <c r="G42" s="13"/>
      <c r="H42" s="104">
        <f t="shared" ref="H42:K42" si="6">H39+H41</f>
        <v>-11374</v>
      </c>
      <c r="I42" s="104">
        <f t="shared" si="6"/>
        <v>-34291</v>
      </c>
      <c r="K42" s="104">
        <f t="shared" si="6"/>
        <v>-24617</v>
      </c>
    </row>
    <row r="43" spans="2:11" s="31" customFormat="1" x14ac:dyDescent="0.25">
      <c r="B43" s="140" t="str">
        <f>CHOOSE(Contents!$A$1,Support!B114,Support!C114)</f>
        <v>Прочий совокупный доход/(расход)</v>
      </c>
      <c r="E43" s="186"/>
      <c r="F43" s="186"/>
      <c r="G43" s="110"/>
      <c r="H43" s="186"/>
      <c r="I43" s="186"/>
      <c r="K43" s="186"/>
    </row>
    <row r="44" spans="2:11" s="31" customFormat="1" ht="26.4" x14ac:dyDescent="0.25">
      <c r="B44" s="140" t="str">
        <f>CHOOSE(Contents!$A$1,Support!B115,Support!C115)</f>
        <v>Прочий совокупный доход/(расход), который может быть переклассифицирован в состав прибыли или убытка в последующих периодах</v>
      </c>
      <c r="E44" s="110"/>
      <c r="F44" s="110"/>
      <c r="G44" s="110"/>
      <c r="H44" s="110"/>
      <c r="I44" s="110"/>
      <c r="K44" s="110"/>
    </row>
    <row r="45" spans="2:11" x14ac:dyDescent="0.25">
      <c r="B45" s="9" t="str">
        <f>CHOOSE(Contents!$A$1,Support!B118,Support!C118)</f>
        <v>Эффект от курсовых разниц при пересчете операций зарубежных совместных предприятий</v>
      </c>
      <c r="E45" s="13">
        <v>1002</v>
      </c>
      <c r="F45" s="13">
        <v>1002</v>
      </c>
      <c r="G45" s="13"/>
      <c r="H45" s="13">
        <v>0</v>
      </c>
      <c r="I45" s="13">
        <v>0</v>
      </c>
      <c r="K45" s="13">
        <v>0</v>
      </c>
    </row>
    <row r="46" spans="2:11" x14ac:dyDescent="0.25">
      <c r="B46" s="9" t="str">
        <f>CHOOSE(Contents!$A$1,Support!B119,Support!C119)</f>
        <v>Эффект от курсовых разниц при пересчете операций зарубежных организаций</v>
      </c>
      <c r="E46" s="13">
        <v>-3189</v>
      </c>
      <c r="F46" s="13">
        <v>-26</v>
      </c>
      <c r="G46" s="13"/>
      <c r="H46" s="13">
        <v>2588</v>
      </c>
      <c r="I46" s="13">
        <v>3509</v>
      </c>
      <c r="K46" s="13">
        <v>-99</v>
      </c>
    </row>
    <row r="47" spans="2:11" x14ac:dyDescent="0.25">
      <c r="B47" s="135" t="str">
        <f>CHOOSE(Contents!$A$1,Support!B120,Support!C120)</f>
        <v>Итого прочий совокупный доход/(расход) за вычетом влияния налога на прибыль в сумме 0</v>
      </c>
      <c r="E47" s="17">
        <f>SUM(E45:E46)</f>
        <v>-2187</v>
      </c>
      <c r="F47" s="17">
        <v>976</v>
      </c>
      <c r="G47" s="13"/>
      <c r="H47" s="17">
        <f t="shared" ref="H47:I47" si="7">SUM(H45:H46)</f>
        <v>2588</v>
      </c>
      <c r="I47" s="17">
        <f t="shared" si="7"/>
        <v>3509</v>
      </c>
      <c r="K47" s="17">
        <f t="shared" ref="K47" si="8">SUM(K45:K46)</f>
        <v>-99</v>
      </c>
    </row>
    <row r="48" spans="2:11" x14ac:dyDescent="0.25">
      <c r="B48" s="135" t="str">
        <f>CHOOSE(Contents!$A$1,Support!B121,Support!C121)</f>
        <v>Итого совокупный (убыток)/прибыль, за вычетом налога на прибыль</v>
      </c>
      <c r="E48" s="45">
        <f t="shared" ref="E48:I48" si="9">E42+E47</f>
        <v>-53478</v>
      </c>
      <c r="F48" s="45">
        <f t="shared" si="9"/>
        <v>-2934</v>
      </c>
      <c r="G48" s="13"/>
      <c r="H48" s="45">
        <f t="shared" si="9"/>
        <v>-8786</v>
      </c>
      <c r="I48" s="45">
        <f t="shared" si="9"/>
        <v>-30782</v>
      </c>
      <c r="K48" s="45">
        <f t="shared" ref="K48" si="10">K42+K47</f>
        <v>-24716</v>
      </c>
    </row>
    <row r="49" spans="2:11" x14ac:dyDescent="0.25">
      <c r="B49" s="94"/>
      <c r="E49" s="36"/>
      <c r="F49" s="36"/>
      <c r="G49" s="13"/>
      <c r="H49" s="36"/>
      <c r="I49" s="36"/>
      <c r="K49" s="36"/>
    </row>
    <row r="50" spans="2:11" x14ac:dyDescent="0.25">
      <c r="B50" s="108" t="str">
        <f>CHOOSE(Contents!$A$1,Support!B122,Support!C122)</f>
        <v>Чистый (убыток)/прибыль приходящийся на:</v>
      </c>
      <c r="C50" s="117"/>
      <c r="D50" s="117"/>
      <c r="E50" s="138"/>
      <c r="F50" s="138"/>
      <c r="G50" s="13"/>
      <c r="H50" s="138"/>
      <c r="I50" s="138"/>
      <c r="K50" s="138"/>
    </row>
    <row r="51" spans="2:11" x14ac:dyDescent="0.25">
      <c r="B51" s="5" t="str">
        <f>CHOOSE(Contents!$A$1,Support!B123,Support!C123)</f>
        <v>Акционеров материнской компании</v>
      </c>
      <c r="E51" s="11">
        <v>-50934</v>
      </c>
      <c r="F51" s="11">
        <v>-3144</v>
      </c>
      <c r="G51" s="13"/>
      <c r="H51" s="11">
        <v>-11292</v>
      </c>
      <c r="I51" s="11">
        <v>-33716</v>
      </c>
      <c r="K51" s="11">
        <v>-24522</v>
      </c>
    </row>
    <row r="52" spans="2:11" x14ac:dyDescent="0.25">
      <c r="B52" s="5" t="str">
        <f>CHOOSE(Contents!$A$1,Support!B124,Support!C124)</f>
        <v>Неконтролирующие доли участия</v>
      </c>
      <c r="E52" s="11">
        <v>-357</v>
      </c>
      <c r="F52" s="11">
        <v>-766</v>
      </c>
      <c r="G52" s="13"/>
      <c r="H52" s="11">
        <v>-82</v>
      </c>
      <c r="I52" s="11">
        <v>-575</v>
      </c>
      <c r="K52" s="11">
        <v>-95</v>
      </c>
    </row>
    <row r="53" spans="2:11" x14ac:dyDescent="0.25">
      <c r="B53" s="18" t="str">
        <f>CHOOSE(Contents!$A$1,Support!B111,Support!C111)</f>
        <v>Итого совокупный (убыток)/прибыль, за вычетом налогов, приходящийся на:</v>
      </c>
      <c r="E53" s="138"/>
      <c r="F53" s="138"/>
      <c r="G53" s="13"/>
      <c r="H53" s="138"/>
      <c r="I53" s="138"/>
      <c r="K53" s="138"/>
    </row>
    <row r="54" spans="2:11" x14ac:dyDescent="0.25">
      <c r="B54" s="5" t="str">
        <f>CHOOSE(Contents!$A$1,Support!B112,Support!C112)</f>
        <v>Акционеров материнской компании</v>
      </c>
      <c r="E54" s="11">
        <v>-53121</v>
      </c>
      <c r="F54" s="11">
        <v>-2168</v>
      </c>
      <c r="G54" s="13"/>
      <c r="H54" s="11">
        <v>-8704</v>
      </c>
      <c r="I54" s="11">
        <v>-30207</v>
      </c>
      <c r="K54" s="11">
        <v>-24621</v>
      </c>
    </row>
    <row r="55" spans="2:11" x14ac:dyDescent="0.25">
      <c r="B55" s="5" t="str">
        <f>CHOOSE(Contents!$A$1,Support!B113,Support!C113)</f>
        <v>Неконтролирующие доли участия</v>
      </c>
      <c r="E55" s="11">
        <v>-357</v>
      </c>
      <c r="F55" s="11">
        <v>-766</v>
      </c>
      <c r="G55" s="13"/>
      <c r="H55" s="11">
        <v>-82</v>
      </c>
      <c r="I55" s="11">
        <v>-575</v>
      </c>
      <c r="K55" s="11">
        <v>-95</v>
      </c>
    </row>
    <row r="56" spans="2:11" x14ac:dyDescent="0.25">
      <c r="B56" s="18" t="str">
        <f>CHOOSE(Contents!$A$1,Support!B125,Support!C125)</f>
        <v>(Убыток)/прибыль на акцию (в руб.):</v>
      </c>
      <c r="E56" s="19"/>
      <c r="F56" s="19"/>
      <c r="G56" s="13"/>
      <c r="H56" s="19"/>
      <c r="I56" s="19"/>
      <c r="K56" s="19"/>
    </row>
    <row r="57" spans="2:11" ht="26.4" x14ac:dyDescent="0.25">
      <c r="B57" s="9" t="str">
        <f>CHOOSE(Contents!$A$1,Support!B126,Support!C126)</f>
        <v>Базовый (убыток)/прибыль на акцию, приходящийся на держателей обыкновенных акций материнской компании</v>
      </c>
      <c r="E57" s="30">
        <v>-225</v>
      </c>
      <c r="F57" s="30">
        <v>-14</v>
      </c>
      <c r="G57" s="13"/>
      <c r="H57" s="11">
        <v>-50</v>
      </c>
      <c r="I57" s="11">
        <v>-149</v>
      </c>
      <c r="K57" s="11">
        <v>-108</v>
      </c>
    </row>
    <row r="58" spans="2:11" s="117" customFormat="1" ht="26.4" x14ac:dyDescent="0.25">
      <c r="B58" s="102" t="str">
        <f>CHOOSE(Contents!$A$1,Support!B127,Support!C127)</f>
        <v>Разводненная прибыль на акцию, приходящаяся на держателей обыкновенных акций материнской компании</v>
      </c>
      <c r="E58" s="101">
        <v>0</v>
      </c>
      <c r="F58" s="101">
        <v>0</v>
      </c>
      <c r="G58" s="118"/>
      <c r="H58" s="98">
        <v>0</v>
      </c>
      <c r="I58" s="98"/>
      <c r="K58" s="98" t="s">
        <v>643</v>
      </c>
    </row>
    <row r="59" spans="2:11" s="117" customFormat="1" x14ac:dyDescent="0.25">
      <c r="B59" s="2" t="str">
        <f>CHOOSE(Contents!$A$1,Support!B462,Support!C462)</f>
        <v>(Убыток)/прибыль на акцию (в руб.) от продолжающейся деятельности:</v>
      </c>
      <c r="E59" s="101"/>
      <c r="F59" s="101"/>
      <c r="G59" s="118"/>
      <c r="H59" s="101"/>
      <c r="I59" s="101"/>
      <c r="K59" s="101"/>
    </row>
    <row r="60" spans="2:11" s="117" customFormat="1" ht="26.4" x14ac:dyDescent="0.25">
      <c r="B60" s="4" t="str">
        <f>CHOOSE(Contents!$A$1,Support!B463,Support!C463)</f>
        <v>Базовый (убыток)/прибыль на акцию, приходящийся на держателей обыкновенных акций материнской компании</v>
      </c>
      <c r="E60" s="101">
        <v>-221</v>
      </c>
      <c r="F60" s="30">
        <v>-116</v>
      </c>
      <c r="G60" s="118"/>
      <c r="H60" s="11">
        <v>-50</v>
      </c>
      <c r="I60" s="11">
        <v>-149</v>
      </c>
    </row>
    <row r="61" spans="2:11" s="117" customFormat="1" ht="26.4" x14ac:dyDescent="0.25">
      <c r="B61" s="4" t="str">
        <f>CHOOSE(Contents!$A$1,Support!B464,Support!C464)</f>
        <v>Разводненная прибыль на акцию, приходящаяся на держателей обыкновенных акций материнской компании</v>
      </c>
      <c r="E61" s="101"/>
      <c r="F61" s="101">
        <v>0</v>
      </c>
      <c r="G61" s="118"/>
      <c r="H61" s="98">
        <v>0</v>
      </c>
      <c r="I61" s="98">
        <v>0</v>
      </c>
    </row>
    <row r="62" spans="2:11" s="117" customFormat="1" x14ac:dyDescent="0.25">
      <c r="B62" s="2" t="str">
        <f>CHOOSE(Contents!$A$1,Support!B465,Support!C465)</f>
        <v>Прибыль/(убыток) на акцию (в руб.) по прекращенной деятельности:</v>
      </c>
      <c r="E62" s="101"/>
      <c r="F62" s="101"/>
      <c r="G62" s="118"/>
      <c r="H62" s="101"/>
      <c r="I62" s="101"/>
      <c r="K62" s="101"/>
    </row>
    <row r="63" spans="2:11" s="117" customFormat="1" ht="26.4" x14ac:dyDescent="0.25">
      <c r="B63" s="4" t="str">
        <f>CHOOSE(Contents!$A$1,Support!B466,Support!C466)</f>
        <v>Базовая прибыль/(убыток) на акцию, приходящийся на держателей обыкновенных акций материнской компании</v>
      </c>
      <c r="E63" s="101">
        <v>-4</v>
      </c>
      <c r="F63" s="31">
        <v>102</v>
      </c>
      <c r="G63" s="118"/>
      <c r="H63" s="101">
        <v>0</v>
      </c>
      <c r="I63" s="101">
        <v>0</v>
      </c>
      <c r="K63" s="101"/>
    </row>
    <row r="64" spans="2:11" s="117" customFormat="1" ht="27" thickBot="1" x14ac:dyDescent="0.3">
      <c r="B64" s="119" t="str">
        <f>CHOOSE(Contents!$A$1,Support!B467,Support!C467)</f>
        <v>Разводненная прибыль на акцию, приходящаяся на держателей обыкновенных акций материнской компании</v>
      </c>
      <c r="E64" s="143">
        <v>0</v>
      </c>
      <c r="F64" s="144">
        <v>100</v>
      </c>
      <c r="G64" s="118"/>
      <c r="H64" s="143">
        <v>0</v>
      </c>
      <c r="I64" s="143">
        <v>0</v>
      </c>
      <c r="K64" s="143"/>
    </row>
    <row r="68" spans="6:6" x14ac:dyDescent="0.25">
      <c r="F68" s="13"/>
    </row>
    <row r="69" spans="6:6" x14ac:dyDescent="0.25">
      <c r="F69" s="13"/>
    </row>
    <row r="70" spans="6:6" x14ac:dyDescent="0.25">
      <c r="F70" s="13"/>
    </row>
    <row r="71" spans="6:6" x14ac:dyDescent="0.25">
      <c r="F71" s="13"/>
    </row>
    <row r="72" spans="6:6" x14ac:dyDescent="0.25">
      <c r="F72" s="13"/>
    </row>
    <row r="73" spans="6:6" x14ac:dyDescent="0.25">
      <c r="F73" s="13"/>
    </row>
    <row r="74" spans="6:6" x14ac:dyDescent="0.25">
      <c r="F74" s="13"/>
    </row>
    <row r="75" spans="6:6" x14ac:dyDescent="0.25">
      <c r="F75" s="13"/>
    </row>
  </sheetData>
  <hyperlinks>
    <hyperlink ref="A1" location="Contents!A1" display="Back" xr:uid="{35A1AE3B-59D9-4AF7-90DD-BB32DACE074F}"/>
  </hyperlinks>
  <pageMargins left="0.7" right="0.7" top="0.75" bottom="0.75" header="0.3" footer="0.3"/>
  <pageSetup paperSize="9"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61"/>
  <sheetViews>
    <sheetView showGridLines="0" zoomScale="60" zoomScaleNormal="60" workbookViewId="0">
      <pane xSplit="2" ySplit="4" topLeftCell="C5" activePane="bottomRight" state="frozen"/>
      <selection pane="topRight"/>
      <selection pane="bottomLeft"/>
      <selection pane="bottomRight" activeCell="P29" sqref="P29"/>
    </sheetView>
  </sheetViews>
  <sheetFormatPr defaultColWidth="8.58203125" defaultRowHeight="13.2" x14ac:dyDescent="0.25"/>
  <cols>
    <col min="1" max="1" width="2.08203125" style="1" customWidth="1"/>
    <col min="2" max="2" width="61.4140625" style="4" customWidth="1"/>
    <col min="3" max="4" width="1.58203125" style="1" customWidth="1"/>
    <col min="5" max="5" width="10.08203125" style="1" customWidth="1"/>
    <col min="6" max="6" width="10.4140625" style="1" bestFit="1" customWidth="1"/>
    <col min="7" max="8" width="3.1640625" style="1" customWidth="1"/>
    <col min="9" max="10" width="10.08203125" style="1" customWidth="1"/>
    <col min="11" max="11" width="6.5" style="1" customWidth="1"/>
    <col min="12" max="12" width="10.08203125" style="1" customWidth="1"/>
    <col min="13" max="16384" width="8.58203125" style="1"/>
  </cols>
  <sheetData>
    <row r="1" spans="1:13" x14ac:dyDescent="0.25">
      <c r="A1" s="111" t="str">
        <f>CHOOSE(Contents!$A$1,Support!$B$2,Support!$C$2)</f>
        <v>Содержание</v>
      </c>
    </row>
    <row r="4" spans="1:13" s="60" customFormat="1" ht="39.6" x14ac:dyDescent="0.25">
      <c r="B4" s="63" t="str">
        <f>CHOOSE(Contents!$A$1,Support!B130,Support!C130)</f>
        <v>Консолидированный отчет о финансовом положении, млн руб.</v>
      </c>
      <c r="D4" s="113"/>
      <c r="E4" s="121">
        <v>44742</v>
      </c>
      <c r="F4" s="153" t="str">
        <f>CHOOSE(Contents!$A$1,Support!AM$1,Support!AM$2)</f>
        <v>31.12.2022 (пересчитано)</v>
      </c>
      <c r="I4" s="121">
        <v>45107</v>
      </c>
      <c r="J4" s="121">
        <v>45291</v>
      </c>
      <c r="L4" s="121">
        <v>45473</v>
      </c>
    </row>
    <row r="5" spans="1:13" x14ac:dyDescent="0.25">
      <c r="B5" s="20" t="str">
        <f>CHOOSE(Contents!$A$1,Support!B131,Support!C131)</f>
        <v>АКТИВЫ</v>
      </c>
      <c r="C5" s="60"/>
      <c r="D5" s="60"/>
      <c r="E5" s="21"/>
      <c r="F5" s="21"/>
      <c r="I5" s="21"/>
      <c r="J5" s="21"/>
      <c r="L5" s="21"/>
    </row>
    <row r="6" spans="1:13" x14ac:dyDescent="0.25">
      <c r="B6" s="15" t="str">
        <f>CHOOSE(Contents!$A$1,Support!B132,Support!C132)</f>
        <v xml:space="preserve">Внеоборотные активы </v>
      </c>
      <c r="C6" s="3"/>
      <c r="D6" s="60"/>
      <c r="E6" s="11"/>
      <c r="F6" s="11"/>
      <c r="I6" s="11"/>
      <c r="J6" s="11"/>
      <c r="L6" s="11"/>
    </row>
    <row r="7" spans="1:13" ht="26.4" x14ac:dyDescent="0.25">
      <c r="B7" s="5" t="str">
        <f>CHOOSE(Contents!$A$1,Support!B133,Support!C133)</f>
        <v>Инвестиции в ассоциированные организации и совместные предприятия, учитываемые по методу долевого участия</v>
      </c>
      <c r="C7" s="3"/>
      <c r="D7" s="11"/>
      <c r="E7" s="30">
        <v>30629</v>
      </c>
      <c r="F7" s="30">
        <v>4585</v>
      </c>
      <c r="G7" s="13"/>
      <c r="H7" s="13"/>
      <c r="I7" s="30">
        <v>1629</v>
      </c>
      <c r="J7" s="30">
        <v>13909</v>
      </c>
      <c r="K7" s="13"/>
      <c r="L7" s="30">
        <v>15442</v>
      </c>
      <c r="M7" s="13"/>
    </row>
    <row r="8" spans="1:13" x14ac:dyDescent="0.25">
      <c r="B8" s="5" t="str">
        <f>CHOOSE(Contents!$A$1,Support!B134,Support!C134)</f>
        <v>Гудвил</v>
      </c>
      <c r="C8" s="3"/>
      <c r="D8" s="11"/>
      <c r="E8" s="30">
        <v>129344</v>
      </c>
      <c r="F8" s="30">
        <v>156229</v>
      </c>
      <c r="G8" s="13"/>
      <c r="H8" s="13"/>
      <c r="I8" s="30">
        <v>161227</v>
      </c>
      <c r="J8" s="30">
        <v>165646</v>
      </c>
      <c r="K8" s="13"/>
      <c r="L8" s="30">
        <v>166000</v>
      </c>
      <c r="M8" s="13"/>
    </row>
    <row r="9" spans="1:13" x14ac:dyDescent="0.25">
      <c r="B9" s="5" t="str">
        <f>CHOOSE(Contents!$A$1,Support!B135,Support!C135)</f>
        <v>Активы в форме права пользования</v>
      </c>
      <c r="C9" s="3"/>
      <c r="D9" s="11"/>
      <c r="E9" s="30">
        <v>14732</v>
      </c>
      <c r="F9" s="30">
        <v>9519</v>
      </c>
      <c r="G9" s="13"/>
      <c r="H9" s="13"/>
      <c r="I9" s="30">
        <v>11594</v>
      </c>
      <c r="J9" s="30">
        <v>10308</v>
      </c>
      <c r="K9" s="13"/>
      <c r="L9" s="30">
        <v>11230</v>
      </c>
      <c r="M9" s="13"/>
    </row>
    <row r="10" spans="1:13" x14ac:dyDescent="0.25">
      <c r="B10" s="5" t="str">
        <f>CHOOSE(Contents!$A$1,Support!B136,Support!C136)</f>
        <v>Прочие нематериальные активы</v>
      </c>
      <c r="C10" s="2"/>
      <c r="D10" s="11"/>
      <c r="E10" s="30">
        <v>14049</v>
      </c>
      <c r="F10" s="30">
        <v>22249</v>
      </c>
      <c r="G10" s="13"/>
      <c r="H10" s="13"/>
      <c r="I10" s="30">
        <v>27849</v>
      </c>
      <c r="J10" s="30">
        <v>30530</v>
      </c>
      <c r="K10" s="13"/>
      <c r="L10" s="30">
        <v>29371</v>
      </c>
      <c r="M10" s="13"/>
    </row>
    <row r="11" spans="1:13" x14ac:dyDescent="0.25">
      <c r="B11" s="5" t="str">
        <f>CHOOSE(Contents!$A$1,Support!B137,Support!C137)</f>
        <v>Основные средства</v>
      </c>
      <c r="C11" s="4"/>
      <c r="D11" s="11"/>
      <c r="E11" s="30">
        <v>18686</v>
      </c>
      <c r="F11" s="30">
        <v>39250</v>
      </c>
      <c r="G11" s="13"/>
      <c r="H11" s="13"/>
      <c r="I11" s="30">
        <v>45459</v>
      </c>
      <c r="J11" s="30">
        <v>51089</v>
      </c>
      <c r="K11" s="13"/>
      <c r="L11" s="30">
        <v>52973</v>
      </c>
      <c r="M11" s="13"/>
    </row>
    <row r="12" spans="1:13" ht="26.4" x14ac:dyDescent="0.25">
      <c r="B12" s="5" t="str">
        <f>CHOOSE(Contents!$A$1,Support!B138,Support!C138)</f>
        <v>Финансовые активы, оцениваемые по справедливой стоимости через прибыль или убыток</v>
      </c>
      <c r="C12" s="2"/>
      <c r="D12" s="11"/>
      <c r="E12" s="30">
        <v>4098</v>
      </c>
      <c r="F12" s="30">
        <v>350</v>
      </c>
      <c r="G12" s="13"/>
      <c r="H12" s="13"/>
      <c r="I12" s="30">
        <v>230</v>
      </c>
      <c r="J12" s="30">
        <v>471</v>
      </c>
      <c r="K12" s="13"/>
      <c r="L12" s="30">
        <v>725</v>
      </c>
      <c r="M12" s="13"/>
    </row>
    <row r="13" spans="1:13" x14ac:dyDescent="0.25">
      <c r="B13" s="5" t="str">
        <f>CHOOSE(Contents!$A$1,Support!B139,Support!C139)</f>
        <v>Отложенные налоговые активы</v>
      </c>
      <c r="C13" s="3"/>
      <c r="D13" s="11"/>
      <c r="E13" s="30">
        <v>4215</v>
      </c>
      <c r="F13" s="30">
        <v>2293</v>
      </c>
      <c r="G13" s="13"/>
      <c r="H13" s="13"/>
      <c r="I13" s="30">
        <v>2040</v>
      </c>
      <c r="J13" s="30">
        <v>1666</v>
      </c>
      <c r="K13" s="13"/>
      <c r="L13" s="30">
        <v>1805</v>
      </c>
      <c r="M13" s="13"/>
    </row>
    <row r="14" spans="1:13" x14ac:dyDescent="0.25">
      <c r="B14" s="5" t="str">
        <f>CHOOSE(Contents!$A$1,Support!B140,Support!C140)</f>
        <v>Прочие финансовые активы</v>
      </c>
      <c r="C14" s="3"/>
      <c r="D14" s="11"/>
      <c r="E14" s="30">
        <v>84</v>
      </c>
      <c r="F14" s="30">
        <v>2158</v>
      </c>
      <c r="G14" s="13"/>
      <c r="H14" s="13"/>
      <c r="I14" s="30">
        <v>3380</v>
      </c>
      <c r="J14" s="30">
        <v>1164</v>
      </c>
      <c r="K14" s="13"/>
      <c r="L14" s="30">
        <v>2806</v>
      </c>
      <c r="M14" s="13"/>
    </row>
    <row r="15" spans="1:13" x14ac:dyDescent="0.25">
      <c r="B15" s="5" t="str">
        <f>CHOOSE(Contents!$A$1,Support!B141,Support!C141)</f>
        <v>Авансовые платежи по договорам аренды офисных помещений</v>
      </c>
      <c r="C15" s="3"/>
      <c r="D15" s="11"/>
      <c r="E15" s="30">
        <v>475</v>
      </c>
      <c r="F15" s="30">
        <v>437</v>
      </c>
      <c r="G15" s="13"/>
      <c r="H15" s="13"/>
      <c r="I15" s="30">
        <v>411</v>
      </c>
      <c r="J15" s="30">
        <v>404</v>
      </c>
      <c r="K15" s="13"/>
      <c r="L15" s="30">
        <v>424</v>
      </c>
      <c r="M15" s="13"/>
    </row>
    <row r="16" spans="1:13" x14ac:dyDescent="0.25">
      <c r="B16" s="197" t="str">
        <f>CHOOSE(Contents!$A$1,Support!B142,Support!C142)</f>
        <v>Итого внеоборотные активы</v>
      </c>
      <c r="C16" s="3"/>
      <c r="D16" s="12"/>
      <c r="E16" s="33">
        <f>SUM(E7:E15)</f>
        <v>216312</v>
      </c>
      <c r="F16" s="33">
        <f>SUM(F7:F15)</f>
        <v>237070</v>
      </c>
      <c r="G16" s="13"/>
      <c r="H16" s="13"/>
      <c r="I16" s="33">
        <f>SUM(I7:I15)</f>
        <v>253819</v>
      </c>
      <c r="J16" s="33">
        <f>SUM(J7:J15)</f>
        <v>275187</v>
      </c>
      <c r="K16" s="13"/>
      <c r="L16" s="33">
        <f>SUM(L7:L15)</f>
        <v>280776</v>
      </c>
      <c r="M16" s="13"/>
    </row>
    <row r="17" spans="2:13" x14ac:dyDescent="0.25">
      <c r="B17" s="15" t="str">
        <f>CHOOSE(Contents!$A$1,Support!B143,Support!C143)</f>
        <v>Оборотные активы</v>
      </c>
      <c r="C17" s="3"/>
      <c r="D17" s="12"/>
      <c r="E17" s="31"/>
      <c r="F17" s="31"/>
      <c r="G17" s="13"/>
      <c r="H17" s="13"/>
      <c r="I17" s="31"/>
      <c r="J17" s="31"/>
      <c r="K17" s="13"/>
      <c r="L17" s="31"/>
      <c r="M17" s="13"/>
    </row>
    <row r="18" spans="2:13" x14ac:dyDescent="0.25">
      <c r="B18" s="5" t="str">
        <f>CHOOSE(Contents!$A$1,Support!B144,Support!C144)</f>
        <v>Торговая и прочая дебиторская задолженность</v>
      </c>
      <c r="C18" s="3"/>
      <c r="D18" s="11"/>
      <c r="E18" s="30">
        <v>14707</v>
      </c>
      <c r="F18" s="30">
        <v>64272</v>
      </c>
      <c r="G18" s="13"/>
      <c r="H18" s="13"/>
      <c r="I18" s="30">
        <v>68333</v>
      </c>
      <c r="J18" s="30">
        <v>64175</v>
      </c>
      <c r="K18" s="13"/>
      <c r="L18" s="30">
        <v>52892</v>
      </c>
      <c r="M18" s="13"/>
    </row>
    <row r="19" spans="2:13" x14ac:dyDescent="0.25">
      <c r="B19" s="5" t="str">
        <f>CHOOSE(Contents!$A$1,Support!B146,Support!C146)</f>
        <v>Предоплата по налогу на прибыль</v>
      </c>
      <c r="C19" s="2"/>
      <c r="D19" s="11"/>
      <c r="E19" s="30">
        <v>300</v>
      </c>
      <c r="F19" s="30">
        <v>262</v>
      </c>
      <c r="G19" s="13"/>
      <c r="H19" s="13"/>
      <c r="I19" s="30">
        <v>240</v>
      </c>
      <c r="J19" s="30">
        <v>0</v>
      </c>
      <c r="K19" s="13"/>
      <c r="L19" s="30">
        <v>0</v>
      </c>
      <c r="M19" s="13"/>
    </row>
    <row r="20" spans="2:13" x14ac:dyDescent="0.25">
      <c r="B20" s="5" t="str">
        <f>CHOOSE(Contents!$A$1,Support!B147,Support!C147)</f>
        <v>Расходы будущих периодов и авансы поставщикам</v>
      </c>
      <c r="C20" s="2"/>
      <c r="D20" s="11"/>
      <c r="E20" s="30">
        <v>3400</v>
      </c>
      <c r="F20" s="30">
        <v>1965</v>
      </c>
      <c r="G20" s="13"/>
      <c r="H20" s="13"/>
      <c r="I20" s="30">
        <v>2503</v>
      </c>
      <c r="J20" s="30">
        <v>3000</v>
      </c>
      <c r="K20" s="13"/>
      <c r="L20" s="30">
        <v>4015</v>
      </c>
      <c r="M20" s="13"/>
    </row>
    <row r="21" spans="2:13" x14ac:dyDescent="0.25">
      <c r="B21" s="5" t="str">
        <f>CHOOSE(Contents!$A$1,Support!B148,Support!C148)</f>
        <v>Конвертируемые займы</v>
      </c>
      <c r="C21" s="2"/>
      <c r="D21" s="11"/>
      <c r="E21" s="30">
        <v>114</v>
      </c>
      <c r="F21" s="30"/>
      <c r="G21" s="13"/>
      <c r="H21" s="13"/>
      <c r="I21" s="30"/>
      <c r="J21" s="30">
        <v>0</v>
      </c>
      <c r="K21" s="13"/>
      <c r="L21" s="30">
        <v>0</v>
      </c>
      <c r="M21" s="13"/>
    </row>
    <row r="22" spans="2:13" s="116" customFormat="1" x14ac:dyDescent="0.25">
      <c r="B22" s="5" t="str">
        <f>CHOOSE(Contents!$A$1,Support!B150,Support!C150)</f>
        <v>Займы выданные</v>
      </c>
      <c r="C22" s="8"/>
      <c r="D22" s="11"/>
      <c r="E22" s="30">
        <v>200</v>
      </c>
      <c r="F22" s="30">
        <v>2982</v>
      </c>
      <c r="G22" s="13"/>
      <c r="H22" s="13"/>
      <c r="I22" s="30">
        <v>3148</v>
      </c>
      <c r="J22" s="30">
        <v>3193</v>
      </c>
      <c r="K22" s="13"/>
      <c r="L22" s="30">
        <v>3128</v>
      </c>
      <c r="M22" s="13"/>
    </row>
    <row r="23" spans="2:13" s="116" customFormat="1" x14ac:dyDescent="0.25">
      <c r="B23" s="5" t="str">
        <f>CHOOSE(Contents!$A$1,Support!B151,Support!C151)</f>
        <v>Запасы</v>
      </c>
      <c r="C23" s="8"/>
      <c r="D23" s="11"/>
      <c r="E23" s="30">
        <v>515</v>
      </c>
      <c r="F23" s="30">
        <v>226</v>
      </c>
      <c r="G23" s="13"/>
      <c r="H23" s="13"/>
      <c r="I23" s="30">
        <v>725</v>
      </c>
      <c r="J23" s="30">
        <v>1064</v>
      </c>
      <c r="K23" s="13"/>
      <c r="L23" s="30">
        <v>1394</v>
      </c>
      <c r="M23" s="13"/>
    </row>
    <row r="24" spans="2:13" s="116" customFormat="1" x14ac:dyDescent="0.25">
      <c r="B24" s="5" t="str">
        <f>CHOOSE(Contents!$A$1,Support!B152,Support!C152)</f>
        <v>Прочие оборотные активы</v>
      </c>
      <c r="C24" s="8"/>
      <c r="D24" s="11"/>
      <c r="E24" s="30">
        <v>1306</v>
      </c>
      <c r="F24" s="30">
        <v>5087</v>
      </c>
      <c r="G24" s="13"/>
      <c r="H24" s="13"/>
      <c r="I24" s="30">
        <v>5564</v>
      </c>
      <c r="J24" s="30">
        <v>2827</v>
      </c>
      <c r="K24" s="13"/>
      <c r="L24" s="30">
        <v>3990</v>
      </c>
      <c r="M24" s="13"/>
    </row>
    <row r="25" spans="2:13" x14ac:dyDescent="0.25">
      <c r="B25" s="5" t="str">
        <f>CHOOSE(Contents!$A$1,Support!B153,Support!C153)</f>
        <v>Денежные средства и их эквиваленты</v>
      </c>
      <c r="C25" s="4"/>
      <c r="D25" s="11"/>
      <c r="E25" s="30">
        <v>12385</v>
      </c>
      <c r="F25" s="30">
        <v>48759</v>
      </c>
      <c r="G25" s="13"/>
      <c r="H25" s="13"/>
      <c r="I25" s="30">
        <v>81236</v>
      </c>
      <c r="J25" s="30">
        <v>51294</v>
      </c>
      <c r="K25" s="13"/>
      <c r="L25" s="30">
        <v>31092</v>
      </c>
      <c r="M25" s="13"/>
    </row>
    <row r="26" spans="2:13" x14ac:dyDescent="0.25">
      <c r="B26" s="5" t="str">
        <f>CHOOSE(Contents!$A$1,Support!B154,Support!C154)</f>
        <v>Активы, предназначенные для продажи</v>
      </c>
      <c r="C26" s="5"/>
      <c r="D26" s="11"/>
      <c r="E26" s="30">
        <v>0</v>
      </c>
      <c r="F26" s="30">
        <v>292</v>
      </c>
      <c r="G26" s="13"/>
      <c r="H26" s="13"/>
      <c r="I26" s="30">
        <v>41</v>
      </c>
      <c r="J26" s="30">
        <v>0</v>
      </c>
      <c r="K26" s="13"/>
      <c r="L26" s="30">
        <v>0</v>
      </c>
      <c r="M26" s="13"/>
    </row>
    <row r="27" spans="2:13" x14ac:dyDescent="0.25">
      <c r="B27" s="157" t="str">
        <f>CHOOSE(Contents!$A$1,Support!B155,Support!C155)</f>
        <v>Итого оборотные активы</v>
      </c>
      <c r="C27" s="5"/>
      <c r="D27" s="12"/>
      <c r="E27" s="33">
        <f>SUM(E18:E26)</f>
        <v>32927</v>
      </c>
      <c r="F27" s="33">
        <f>SUM(F18:F26)</f>
        <v>123845</v>
      </c>
      <c r="G27" s="13"/>
      <c r="H27" s="13"/>
      <c r="I27" s="33">
        <f>SUM(I18:I26)</f>
        <v>161790</v>
      </c>
      <c r="J27" s="33">
        <f>SUM(J18:J26)</f>
        <v>125553</v>
      </c>
      <c r="K27" s="13"/>
      <c r="L27" s="33">
        <f>SUM(L18:L26)</f>
        <v>96511</v>
      </c>
      <c r="M27" s="13"/>
    </row>
    <row r="28" spans="2:13" ht="13.8" thickBot="1" x14ac:dyDescent="0.3">
      <c r="B28" s="158" t="str">
        <f>CHOOSE(Contents!$A$1,Support!B156,Support!C156)</f>
        <v>Итого активы</v>
      </c>
      <c r="C28" s="5"/>
      <c r="D28" s="13"/>
      <c r="E28" s="34">
        <f>E27+E16</f>
        <v>249239</v>
      </c>
      <c r="F28" s="34">
        <f>F27+F16</f>
        <v>360915</v>
      </c>
      <c r="G28" s="13"/>
      <c r="H28" s="13"/>
      <c r="I28" s="34">
        <f>I27+I16</f>
        <v>415609</v>
      </c>
      <c r="J28" s="34">
        <f>J27+J16</f>
        <v>400740</v>
      </c>
      <c r="K28" s="13"/>
      <c r="L28" s="34">
        <f>L27+L16</f>
        <v>377287</v>
      </c>
      <c r="M28" s="13"/>
    </row>
    <row r="29" spans="2:13" x14ac:dyDescent="0.25">
      <c r="B29" s="20" t="str">
        <f>CHOOSE(Contents!$A$1,Support!B157,Support!C157)</f>
        <v>Капитал и обязательства</v>
      </c>
      <c r="C29" s="60"/>
      <c r="D29" s="60"/>
      <c r="E29" s="21"/>
      <c r="F29" s="21"/>
      <c r="G29" s="13"/>
      <c r="H29" s="13"/>
      <c r="I29" s="21"/>
      <c r="J29" s="21"/>
      <c r="K29" s="13"/>
      <c r="L29" s="21"/>
      <c r="M29" s="13"/>
    </row>
    <row r="30" spans="2:13" x14ac:dyDescent="0.25">
      <c r="B30" s="15" t="str">
        <f>CHOOSE(Contents!$A$1,Support!B158,Support!C158)</f>
        <v>Капитал, приходящийся на акционеров материнской компании</v>
      </c>
      <c r="C30" s="6"/>
      <c r="D30" s="14"/>
      <c r="E30" s="31"/>
      <c r="F30" s="31"/>
      <c r="G30" s="13"/>
      <c r="H30" s="13"/>
      <c r="I30" s="31"/>
      <c r="J30" s="31"/>
      <c r="K30" s="13"/>
      <c r="L30" s="31"/>
      <c r="M30" s="13"/>
    </row>
    <row r="31" spans="2:13" x14ac:dyDescent="0.25">
      <c r="B31" s="65" t="str">
        <f>CHOOSE(Contents!$A$1,Support!B159,Support!C159)</f>
        <v>Уставный капитал</v>
      </c>
      <c r="C31" s="5"/>
      <c r="D31" s="11"/>
      <c r="E31" s="30"/>
      <c r="F31" s="30"/>
      <c r="G31" s="13"/>
      <c r="H31" s="13"/>
      <c r="I31" s="30"/>
      <c r="J31" s="30"/>
      <c r="K31" s="13"/>
      <c r="L31" s="30"/>
      <c r="M31" s="13"/>
    </row>
    <row r="32" spans="2:13" x14ac:dyDescent="0.25">
      <c r="B32" s="65" t="str">
        <f>CHOOSE(Contents!$A$1,Support!B160,Support!C160)</f>
        <v>Эмиссионный доход</v>
      </c>
      <c r="C32" s="5"/>
      <c r="D32" s="11"/>
      <c r="E32" s="30">
        <v>80867</v>
      </c>
      <c r="F32" s="30">
        <v>81872</v>
      </c>
      <c r="G32" s="13"/>
      <c r="H32" s="13"/>
      <c r="I32" s="30">
        <v>81409</v>
      </c>
      <c r="J32" s="30">
        <v>80774</v>
      </c>
      <c r="K32" s="13"/>
      <c r="L32" s="30">
        <v>80776</v>
      </c>
      <c r="M32" s="13"/>
    </row>
    <row r="33" spans="2:13" x14ac:dyDescent="0.25">
      <c r="B33" s="65" t="str">
        <f>CHOOSE(Contents!$A$1,Support!B161,Support!C161)</f>
        <v>Собственные акции, выкупленные у акционеров</v>
      </c>
      <c r="C33" s="6"/>
      <c r="D33" s="11"/>
      <c r="E33" s="30">
        <v>-1039</v>
      </c>
      <c r="F33" s="30">
        <v>-1039</v>
      </c>
      <c r="G33" s="13"/>
      <c r="H33" s="13"/>
      <c r="I33" s="30">
        <v>-1039</v>
      </c>
      <c r="J33" s="30">
        <v>-1039</v>
      </c>
      <c r="K33" s="13"/>
      <c r="L33" s="30">
        <v>-1039</v>
      </c>
      <c r="M33" s="13"/>
    </row>
    <row r="34" spans="2:13" x14ac:dyDescent="0.25">
      <c r="B34" s="65" t="str">
        <f>CHOOSE(Contents!$A$1,Support!B162,Support!C162)</f>
        <v>Нераспределенная прибыль</v>
      </c>
      <c r="C34" s="6"/>
      <c r="D34" s="11"/>
      <c r="E34" s="30">
        <v>39051</v>
      </c>
      <c r="F34" s="30">
        <v>86841</v>
      </c>
      <c r="G34" s="13"/>
      <c r="H34" s="13"/>
      <c r="I34" s="30">
        <v>75549</v>
      </c>
      <c r="J34" s="30">
        <v>54414</v>
      </c>
      <c r="K34" s="13"/>
      <c r="L34" s="30">
        <v>29892</v>
      </c>
      <c r="M34" s="13"/>
    </row>
    <row r="35" spans="2:13" x14ac:dyDescent="0.25">
      <c r="B35" s="65" t="str">
        <f>CHOOSE(Contents!$A$1,Support!B163,Support!C163)</f>
        <v>Резерв по пересчету иностранных операций в валюту представления</v>
      </c>
      <c r="C35" s="7"/>
      <c r="D35" s="11"/>
      <c r="E35" s="30">
        <v>-609</v>
      </c>
      <c r="F35" s="30">
        <v>2585</v>
      </c>
      <c r="G35" s="13"/>
      <c r="H35" s="13"/>
      <c r="I35" s="30">
        <v>5164</v>
      </c>
      <c r="J35" s="30">
        <v>6070</v>
      </c>
      <c r="K35" s="13"/>
      <c r="L35" s="30">
        <v>5971</v>
      </c>
      <c r="M35" s="13"/>
    </row>
    <row r="36" spans="2:13" x14ac:dyDescent="0.25">
      <c r="B36" s="198" t="str">
        <f>CHOOSE(Contents!$A$1,Support!B164,Support!C164)</f>
        <v>Итого капитал, приходящийся на акционеров материнской компании</v>
      </c>
      <c r="C36" s="7"/>
      <c r="D36" s="12"/>
      <c r="E36" s="33">
        <f>SUM(E31:E35)</f>
        <v>118270</v>
      </c>
      <c r="F36" s="33">
        <f>SUM(F31:F35)</f>
        <v>170259</v>
      </c>
      <c r="G36" s="13"/>
      <c r="H36" s="13"/>
      <c r="I36" s="33">
        <f>SUM(I31:I35)</f>
        <v>161083</v>
      </c>
      <c r="J36" s="33">
        <f>SUM(J31:J35)</f>
        <v>140219</v>
      </c>
      <c r="K36" s="13"/>
      <c r="L36" s="33">
        <f>SUM(L31:L35)</f>
        <v>115600</v>
      </c>
      <c r="M36" s="13"/>
    </row>
    <row r="37" spans="2:13" x14ac:dyDescent="0.25">
      <c r="B37" s="199" t="str">
        <f>CHOOSE(Contents!$A$1,Support!B165,Support!C165)</f>
        <v>Неконтролирующие доли участия</v>
      </c>
      <c r="C37" s="6"/>
      <c r="D37" s="11"/>
      <c r="E37" s="30">
        <v>-96</v>
      </c>
      <c r="F37" s="30">
        <v>-2147</v>
      </c>
      <c r="G37" s="13"/>
      <c r="H37" s="13"/>
      <c r="I37" s="30">
        <v>-2228</v>
      </c>
      <c r="J37" s="30">
        <v>-2685</v>
      </c>
      <c r="K37" s="13"/>
      <c r="L37" s="30">
        <v>-2228</v>
      </c>
      <c r="M37" s="13"/>
    </row>
    <row r="38" spans="2:13" x14ac:dyDescent="0.25">
      <c r="B38" s="198" t="str">
        <f>CHOOSE(Contents!$A$1,Support!B166,Support!C166)</f>
        <v>Итого капитал</v>
      </c>
      <c r="C38" s="6"/>
      <c r="D38" s="12"/>
      <c r="E38" s="33">
        <f>SUM(E36:E37)</f>
        <v>118174</v>
      </c>
      <c r="F38" s="33">
        <f>SUM(F36:F37)</f>
        <v>168112</v>
      </c>
      <c r="G38" s="13"/>
      <c r="H38" s="13"/>
      <c r="I38" s="33">
        <f>SUM(I36:I37)</f>
        <v>158855</v>
      </c>
      <c r="J38" s="33">
        <f>SUM(J36:J37)</f>
        <v>137534</v>
      </c>
      <c r="K38" s="13"/>
      <c r="L38" s="33">
        <f>SUM(L36:L37)</f>
        <v>113372</v>
      </c>
      <c r="M38" s="13"/>
    </row>
    <row r="39" spans="2:13" x14ac:dyDescent="0.25">
      <c r="B39" s="198" t="str">
        <f>CHOOSE(Contents!$A$1,Support!B167,Support!C167)</f>
        <v>Долгосрочные обязательства</v>
      </c>
      <c r="C39" s="6"/>
      <c r="D39" s="14"/>
      <c r="E39" s="31"/>
      <c r="F39" s="31"/>
      <c r="G39" s="13"/>
      <c r="H39" s="13"/>
      <c r="I39" s="31"/>
      <c r="J39" s="31"/>
      <c r="K39" s="13"/>
      <c r="L39" s="31"/>
      <c r="M39" s="13"/>
    </row>
    <row r="40" spans="2:13" x14ac:dyDescent="0.25">
      <c r="B40" s="5" t="str">
        <f>CHOOSE(Contents!$A$1,Support!B168,Support!C168)</f>
        <v>Отложенные налоговые обязательства</v>
      </c>
      <c r="C40" s="4"/>
      <c r="D40" s="11"/>
      <c r="E40" s="30">
        <v>831</v>
      </c>
      <c r="F40" s="30">
        <v>2107</v>
      </c>
      <c r="G40" s="13"/>
      <c r="H40" s="13"/>
      <c r="I40" s="30">
        <v>2197</v>
      </c>
      <c r="J40" s="30">
        <v>2713</v>
      </c>
      <c r="K40" s="13"/>
      <c r="L40" s="30">
        <v>2699</v>
      </c>
      <c r="M40" s="13"/>
    </row>
    <row r="41" spans="2:13" x14ac:dyDescent="0.25">
      <c r="B41" s="5" t="str">
        <f>CHOOSE(Contents!$A$1,Support!B169,Support!C169)</f>
        <v>Отложенная выручка</v>
      </c>
      <c r="C41" s="4"/>
      <c r="D41" s="11"/>
      <c r="E41" s="30">
        <v>1308</v>
      </c>
      <c r="F41" s="30">
        <v>793</v>
      </c>
      <c r="G41" s="13"/>
      <c r="H41" s="13"/>
      <c r="I41" s="30">
        <v>716</v>
      </c>
      <c r="J41" s="30">
        <v>664</v>
      </c>
      <c r="K41" s="13"/>
      <c r="L41" s="30">
        <v>572</v>
      </c>
      <c r="M41" s="13"/>
    </row>
    <row r="42" spans="2:13" x14ac:dyDescent="0.25">
      <c r="B42" s="5" t="str">
        <f>CHOOSE(Contents!$A$1,Support!B170,Support!C170)</f>
        <v>Долгосрочные обязательства по аренде</v>
      </c>
      <c r="D42" s="11"/>
      <c r="E42" s="30">
        <v>10884</v>
      </c>
      <c r="F42" s="30">
        <v>7292</v>
      </c>
      <c r="G42" s="13"/>
      <c r="H42" s="13"/>
      <c r="I42" s="30">
        <v>7470</v>
      </c>
      <c r="J42" s="30">
        <v>5929</v>
      </c>
      <c r="K42" s="13"/>
      <c r="L42" s="30">
        <v>5356</v>
      </c>
      <c r="M42" s="13"/>
    </row>
    <row r="43" spans="2:13" ht="26.4" x14ac:dyDescent="0.25">
      <c r="B43" s="124" t="str">
        <f>CHOOSE(Contents!$A$1,Support!B171,Support!C171)</f>
        <v>Долгосрочные финансовые обязательства, оцениваемые по справедливой стоимости через прибыль или убыток</v>
      </c>
      <c r="D43" s="11"/>
      <c r="E43" s="30">
        <v>1130</v>
      </c>
      <c r="F43" s="30">
        <v>3982</v>
      </c>
      <c r="G43" s="13"/>
      <c r="H43" s="13"/>
      <c r="I43" s="30">
        <v>4929</v>
      </c>
      <c r="J43" s="30">
        <v>3948</v>
      </c>
      <c r="K43" s="13"/>
      <c r="L43" s="30">
        <v>2726</v>
      </c>
      <c r="M43" s="13"/>
    </row>
    <row r="44" spans="2:13" x14ac:dyDescent="0.25">
      <c r="B44" s="3" t="str">
        <f>CHOOSE(Contents!$A$1,Support!B172,Support!C172)</f>
        <v>Долгосрочные процентные кредиты и облигации</v>
      </c>
      <c r="D44" s="11"/>
      <c r="E44" s="30">
        <v>21948</v>
      </c>
      <c r="F44" s="30">
        <v>35775</v>
      </c>
      <c r="G44" s="13"/>
      <c r="H44" s="13"/>
      <c r="I44" s="30">
        <v>128600</v>
      </c>
      <c r="J44" s="30">
        <v>115208</v>
      </c>
      <c r="K44" s="13"/>
      <c r="L44" s="30">
        <v>107380</v>
      </c>
      <c r="M44" s="13"/>
    </row>
    <row r="45" spans="2:13" x14ac:dyDescent="0.25">
      <c r="B45" s="3" t="str">
        <f>CHOOSE(Contents!$A$1,Support!B173,Support!C173)</f>
        <v>Отложенный доход по кредитным обязательствам</v>
      </c>
      <c r="D45" s="11"/>
      <c r="E45" s="30">
        <v>0</v>
      </c>
      <c r="F45" s="30"/>
      <c r="G45" s="13"/>
      <c r="H45" s="13"/>
      <c r="I45" s="30">
        <v>14003</v>
      </c>
      <c r="J45" s="30">
        <v>12442</v>
      </c>
      <c r="K45" s="13"/>
      <c r="L45" s="30">
        <v>10825</v>
      </c>
      <c r="M45" s="13"/>
    </row>
    <row r="46" spans="2:13" x14ac:dyDescent="0.25">
      <c r="B46" s="5" t="str">
        <f>CHOOSE(Contents!$A$1,Support!B174,Support!C174)</f>
        <v>Прочие долгосрочные обязательства</v>
      </c>
      <c r="D46" s="11"/>
      <c r="E46" s="30">
        <v>404</v>
      </c>
      <c r="F46" s="30">
        <v>572</v>
      </c>
      <c r="G46" s="13"/>
      <c r="H46" s="13"/>
      <c r="I46" s="30">
        <v>677</v>
      </c>
      <c r="J46" s="30">
        <v>702</v>
      </c>
      <c r="K46" s="13"/>
      <c r="L46" s="30">
        <v>650</v>
      </c>
      <c r="M46" s="13"/>
    </row>
    <row r="47" spans="2:13" x14ac:dyDescent="0.25">
      <c r="B47" s="198" t="str">
        <f>CHOOSE(Contents!$A$1,Support!B175,Support!C175)</f>
        <v>Итого долгорочные обязательства</v>
      </c>
      <c r="D47" s="12"/>
      <c r="E47" s="33">
        <f>SUM(E40:E46)</f>
        <v>36505</v>
      </c>
      <c r="F47" s="33">
        <f>SUM(F40:F46)</f>
        <v>50521</v>
      </c>
      <c r="G47" s="13"/>
      <c r="H47" s="13"/>
      <c r="I47" s="33">
        <f>SUM(I40:I46)</f>
        <v>158592</v>
      </c>
      <c r="J47" s="33">
        <f>SUM(J40:J46)</f>
        <v>141606</v>
      </c>
      <c r="K47" s="13"/>
      <c r="L47" s="33">
        <f>SUM(L40:L46)</f>
        <v>130208</v>
      </c>
      <c r="M47" s="13"/>
    </row>
    <row r="48" spans="2:13" x14ac:dyDescent="0.25">
      <c r="B48" s="198" t="str">
        <f>CHOOSE(Contents!$A$1,Support!B176,Support!C176)</f>
        <v>Краткосрочные обязательства</v>
      </c>
      <c r="D48" s="13"/>
      <c r="E48" s="31"/>
      <c r="F48" s="31"/>
      <c r="G48" s="13"/>
      <c r="H48" s="13"/>
      <c r="I48" s="31"/>
      <c r="J48" s="31"/>
      <c r="K48" s="13"/>
      <c r="L48" s="31"/>
      <c r="M48" s="13"/>
    </row>
    <row r="49" spans="2:13" x14ac:dyDescent="0.25">
      <c r="B49" s="5" t="str">
        <f>CHOOSE(Contents!$A$1,Support!B177,Support!C177)</f>
        <v>Торговая кредиторская задолженность</v>
      </c>
      <c r="D49" s="11"/>
      <c r="E49" s="30">
        <v>13145</v>
      </c>
      <c r="F49" s="30">
        <v>17121</v>
      </c>
      <c r="G49" s="13"/>
      <c r="H49" s="13"/>
      <c r="I49" s="30">
        <v>16651</v>
      </c>
      <c r="J49" s="30">
        <v>20482</v>
      </c>
      <c r="K49" s="13"/>
      <c r="L49" s="30">
        <v>20238</v>
      </c>
      <c r="M49" s="13"/>
    </row>
    <row r="50" spans="2:13" x14ac:dyDescent="0.25">
      <c r="B50" s="5" t="str">
        <f>CHOOSE(Contents!$A$1,Support!B178,Support!C178)</f>
        <v>Обязательства по налогу на прибыль</v>
      </c>
      <c r="D50" s="11"/>
      <c r="E50" s="30">
        <v>2804</v>
      </c>
      <c r="F50" s="30">
        <v>2689</v>
      </c>
      <c r="G50" s="13"/>
      <c r="H50" s="13"/>
      <c r="I50" s="30">
        <v>2863</v>
      </c>
      <c r="J50" s="30">
        <v>1901</v>
      </c>
      <c r="K50" s="13"/>
      <c r="L50" s="30">
        <v>2040</v>
      </c>
      <c r="M50" s="13"/>
    </row>
    <row r="51" spans="2:13" x14ac:dyDescent="0.25">
      <c r="B51" s="5" t="str">
        <f>CHOOSE(Contents!$A$1,Support!B179,Support!C179)</f>
        <v>НДС и прочие налоговые обязательства</v>
      </c>
      <c r="D51" s="11"/>
      <c r="E51" s="30">
        <v>4399</v>
      </c>
      <c r="F51" s="30">
        <v>5183</v>
      </c>
      <c r="G51" s="13"/>
      <c r="H51" s="13"/>
      <c r="I51" s="30">
        <v>7156</v>
      </c>
      <c r="J51" s="30">
        <v>4811</v>
      </c>
      <c r="K51" s="13"/>
      <c r="L51" s="30">
        <v>5192</v>
      </c>
      <c r="M51" s="13"/>
    </row>
    <row r="52" spans="2:13" x14ac:dyDescent="0.25">
      <c r="B52" s="5" t="str">
        <f>CHOOSE(Contents!$A$1,Support!B181,Support!C181)</f>
        <v>Отложенная выручка и авансы полученные от клиентов</v>
      </c>
      <c r="D52" s="11"/>
      <c r="E52" s="30">
        <v>16874</v>
      </c>
      <c r="F52" s="30">
        <v>8428</v>
      </c>
      <c r="G52" s="13"/>
      <c r="H52" s="13"/>
      <c r="I52" s="30">
        <v>9037</v>
      </c>
      <c r="J52" s="30">
        <v>11121</v>
      </c>
      <c r="K52" s="13"/>
      <c r="L52" s="30">
        <v>10984</v>
      </c>
      <c r="M52" s="13"/>
    </row>
    <row r="53" spans="2:13" x14ac:dyDescent="0.25">
      <c r="B53" s="5" t="str">
        <f>CHOOSE(Contents!$A$1,Support!B182,Support!C182)</f>
        <v>Краткосрочные процентные кредиты и облигации</v>
      </c>
      <c r="D53" s="11"/>
      <c r="E53" s="30">
        <v>37161</v>
      </c>
      <c r="F53" s="30">
        <v>88742</v>
      </c>
      <c r="G53" s="13"/>
      <c r="H53" s="13"/>
      <c r="I53" s="30">
        <v>44182</v>
      </c>
      <c r="J53" s="30">
        <v>52954</v>
      </c>
      <c r="K53" s="13"/>
      <c r="L53" s="30">
        <v>64797</v>
      </c>
      <c r="M53" s="13"/>
    </row>
    <row r="54" spans="2:13" x14ac:dyDescent="0.25">
      <c r="B54" s="5" t="str">
        <f>CHOOSE(Contents!$A$1,Support!B183,Support!C183)</f>
        <v>Краткосрочные обязательства по аренде</v>
      </c>
      <c r="D54" s="11"/>
      <c r="E54" s="30">
        <v>5163</v>
      </c>
      <c r="F54" s="30">
        <v>3216</v>
      </c>
      <c r="G54" s="13"/>
      <c r="H54" s="13"/>
      <c r="I54" s="30">
        <v>3610</v>
      </c>
      <c r="J54" s="30">
        <v>3725</v>
      </c>
      <c r="K54" s="13"/>
      <c r="L54" s="30">
        <v>5110</v>
      </c>
      <c r="M54" s="13"/>
    </row>
    <row r="55" spans="2:13" x14ac:dyDescent="0.25">
      <c r="B55" s="5" t="str">
        <f>CHOOSE(Contents!$A$1,Support!B184,Support!C184)</f>
        <v>Прочие краткосрочные обязательства и начисленные расходы</v>
      </c>
      <c r="D55" s="11"/>
      <c r="E55" s="30">
        <v>10263</v>
      </c>
      <c r="F55" s="30">
        <v>11810</v>
      </c>
      <c r="G55" s="13"/>
      <c r="H55" s="13"/>
      <c r="I55" s="30">
        <v>13538</v>
      </c>
      <c r="J55" s="30">
        <v>23748</v>
      </c>
      <c r="K55" s="13"/>
      <c r="L55" s="30">
        <v>23813</v>
      </c>
      <c r="M55" s="13"/>
    </row>
    <row r="56" spans="2:13" ht="26.4" x14ac:dyDescent="0.25">
      <c r="B56" s="5" t="str">
        <f>CHOOSE(Contents!$A$1,Support!B185,Support!C185)</f>
        <v>Краткосрочные финансовые обязательства, оцениваемые по справедливой стоимости через прибыль или убыток</v>
      </c>
      <c r="D56" s="11"/>
      <c r="E56" s="30">
        <v>4751</v>
      </c>
      <c r="F56" s="30">
        <v>4806</v>
      </c>
      <c r="G56" s="13"/>
      <c r="H56" s="13"/>
      <c r="I56" s="30">
        <v>1125</v>
      </c>
      <c r="J56" s="30">
        <v>2858</v>
      </c>
      <c r="K56" s="13"/>
      <c r="L56" s="30">
        <v>1533</v>
      </c>
      <c r="M56" s="13"/>
    </row>
    <row r="57" spans="2:13" ht="30" customHeight="1" x14ac:dyDescent="0.25">
      <c r="B57" s="5" t="str">
        <f>CHOOSE(Contents!$A$1,Support!B187,Support!C187)</f>
        <v>Обязательства, непосредственно связанные с активами, предназначенными для продажи</v>
      </c>
      <c r="D57" s="11"/>
      <c r="E57" s="30"/>
      <c r="F57" s="30">
        <v>287</v>
      </c>
      <c r="G57" s="13"/>
      <c r="H57" s="13"/>
      <c r="I57" s="30">
        <v>0</v>
      </c>
      <c r="J57" s="30">
        <v>0</v>
      </c>
      <c r="K57" s="13"/>
      <c r="L57" s="30"/>
      <c r="M57" s="13"/>
    </row>
    <row r="58" spans="2:13" x14ac:dyDescent="0.25">
      <c r="B58" s="157" t="str">
        <f>CHOOSE(Contents!$A$1,Support!B188,Support!C188)</f>
        <v>Итого краткосрочные обязательства</v>
      </c>
      <c r="D58" s="12"/>
      <c r="E58" s="33">
        <f>SUM(E49:E57)</f>
        <v>94560</v>
      </c>
      <c r="F58" s="33">
        <f>SUM(F49:F57)</f>
        <v>142282</v>
      </c>
      <c r="G58" s="13"/>
      <c r="H58" s="13"/>
      <c r="I58" s="33">
        <f>SUM(I49:I57)</f>
        <v>98162</v>
      </c>
      <c r="J58" s="33">
        <f>SUM(J49:J57)</f>
        <v>121600</v>
      </c>
      <c r="K58" s="13"/>
      <c r="L58" s="33">
        <f>SUM(L49:L57)</f>
        <v>133707</v>
      </c>
      <c r="M58" s="13"/>
    </row>
    <row r="59" spans="2:13" x14ac:dyDescent="0.25">
      <c r="B59" s="157" t="str">
        <f>CHOOSE(Contents!$A$1,Support!B189,Support!C189)</f>
        <v>Итого обязательства</v>
      </c>
      <c r="D59" s="12"/>
      <c r="E59" s="33">
        <f>SUM(E58,E47)</f>
        <v>131065</v>
      </c>
      <c r="F59" s="33">
        <f>SUM(F58,F47)</f>
        <v>192803</v>
      </c>
      <c r="G59" s="13"/>
      <c r="H59" s="13"/>
      <c r="I59" s="33">
        <f>SUM(I58,I47)</f>
        <v>256754</v>
      </c>
      <c r="J59" s="33">
        <f>SUM(J58,J47)</f>
        <v>263206</v>
      </c>
      <c r="K59" s="13"/>
      <c r="L59" s="33">
        <f>SUM(L58,L47)</f>
        <v>263915</v>
      </c>
      <c r="M59" s="13"/>
    </row>
    <row r="60" spans="2:13" ht="13.8" thickBot="1" x14ac:dyDescent="0.3">
      <c r="B60" s="159" t="str">
        <f>CHOOSE(Contents!$A$1,Support!B190,Support!C190)</f>
        <v>Итого капитал и обязательства</v>
      </c>
      <c r="D60" s="13"/>
      <c r="E60" s="34">
        <f>SUM(E59,E38)</f>
        <v>249239</v>
      </c>
      <c r="F60" s="34">
        <f>SUM(F59,F38)</f>
        <v>360915</v>
      </c>
      <c r="G60" s="13"/>
      <c r="H60" s="13"/>
      <c r="I60" s="34">
        <f>SUM(I59,I38)</f>
        <v>415609</v>
      </c>
      <c r="J60" s="34">
        <f>SUM(J59,J38)</f>
        <v>400740</v>
      </c>
      <c r="K60" s="13"/>
      <c r="L60" s="34">
        <f>SUM(L59,L38)</f>
        <v>377287</v>
      </c>
      <c r="M60" s="13"/>
    </row>
    <row r="61" spans="2:13" ht="26.4" x14ac:dyDescent="0.25">
      <c r="B61" s="96" t="str">
        <f>CHOOSE(Contents!$A$1,Support!B191,Support!C191)</f>
        <v>Примечание: В течение 2023 года, Группа завершила распределение цены приобретения «Дзен.Платформа». В результате чего был пересмотрен баланс на 31.12.2022</v>
      </c>
    </row>
  </sheetData>
  <hyperlinks>
    <hyperlink ref="A1" location="Contents!A1" display="Back" xr:uid="{51DF474C-B4B2-4FB3-8A22-611E65F261D7}"/>
  </hyperlinks>
  <pageMargins left="0.7" right="0.7" top="0.75" bottom="0.75" header="0.3" footer="0.3"/>
  <pageSetup paperSize="9" orientation="portrait"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P74"/>
  <sheetViews>
    <sheetView showGridLines="0" tabSelected="1" zoomScale="60" zoomScaleNormal="60" workbookViewId="0">
      <pane xSplit="2" ySplit="4" topLeftCell="C5" activePane="bottomRight" state="frozen"/>
      <selection pane="topRight"/>
      <selection pane="bottomLeft"/>
      <selection pane="bottomRight" activeCell="A30" sqref="A30"/>
    </sheetView>
  </sheetViews>
  <sheetFormatPr defaultColWidth="8.58203125" defaultRowHeight="13.2" x14ac:dyDescent="0.25"/>
  <cols>
    <col min="1" max="1" width="2.08203125" style="1" customWidth="1"/>
    <col min="2" max="2" width="62" style="4" customWidth="1"/>
    <col min="3" max="3" width="1.58203125" style="1" customWidth="1"/>
    <col min="4" max="5" width="10.08203125" style="1" customWidth="1"/>
    <col min="6" max="6" width="2.1640625" style="1" customWidth="1"/>
    <col min="7" max="8" width="10.08203125" style="1" customWidth="1"/>
    <col min="9" max="9" width="4.4140625" style="1" customWidth="1"/>
    <col min="10" max="10" width="10.08203125" style="1" customWidth="1"/>
    <col min="11" max="16384" width="8.58203125" style="1"/>
  </cols>
  <sheetData>
    <row r="1" spans="1:16" x14ac:dyDescent="0.25">
      <c r="A1" s="111" t="str">
        <f>CHOOSE(Contents!$A$1,Support!$B$2,Support!$C$2)</f>
        <v>Содержание</v>
      </c>
    </row>
    <row r="4" spans="1:16" s="60" customFormat="1" x14ac:dyDescent="0.25">
      <c r="B4" s="63" t="str">
        <f>CHOOSE(Contents!$A$1,Support!B193,Support!C193)</f>
        <v>Консолидированный отчет о движении денежных средства, млн руб.</v>
      </c>
      <c r="C4" s="1"/>
      <c r="D4" s="32" t="str">
        <f>CHOOSE(Contents!$A$1,Support!S$4,Support!S$5)</f>
        <v>6 мес. 2022</v>
      </c>
      <c r="E4" s="32" t="str">
        <f>CHOOSE(Contents!$A$1,Support!W$4,Support!W$5)</f>
        <v>12 мес. 2022</v>
      </c>
      <c r="G4" s="32" t="str">
        <f>CHOOSE(Contents!$A$1,Support!AA$4,Support!AA$5)</f>
        <v>6 мес. 2023</v>
      </c>
      <c r="H4" s="32" t="str">
        <f>CHOOSE(Contents!$A$1,Support!AC$4,Support!AC$5)</f>
        <v>12 мес. 2023</v>
      </c>
      <c r="J4" s="32" t="str">
        <f>CHOOSE(Contents!$A$1,Support!AI$4,Support!AI$5)</f>
        <v>6 мес. 2024</v>
      </c>
    </row>
    <row r="5" spans="1:16" x14ac:dyDescent="0.25">
      <c r="B5" s="18" t="str">
        <f>CHOOSE(Contents!$A$1,Support!B194,Support!C194)</f>
        <v>Денежные потоки от операционной деятельности</v>
      </c>
      <c r="D5" s="24"/>
      <c r="E5" s="24"/>
      <c r="G5" s="24"/>
      <c r="H5" s="24"/>
      <c r="J5" s="24"/>
    </row>
    <row r="6" spans="1:16" x14ac:dyDescent="0.25">
      <c r="B6" s="5" t="str">
        <f>CHOOSE(Contents!$A$1,Support!B195,Support!C195)</f>
        <v>Убыток до налогообложения, продолжающаяся деятельность</v>
      </c>
      <c r="D6" s="22">
        <v>-48323</v>
      </c>
      <c r="E6" s="22">
        <v>-29497</v>
      </c>
      <c r="F6" s="13"/>
      <c r="G6" s="22">
        <v>-11412</v>
      </c>
      <c r="H6" s="22">
        <v>-34208</v>
      </c>
      <c r="I6" s="13"/>
      <c r="J6" s="22">
        <v>-24415</v>
      </c>
      <c r="K6" s="13"/>
      <c r="L6" s="13"/>
      <c r="M6" s="13"/>
      <c r="N6" s="13"/>
      <c r="O6" s="13"/>
      <c r="P6" s="13"/>
    </row>
    <row r="7" spans="1:16" x14ac:dyDescent="0.25">
      <c r="B7" s="5" t="str">
        <f>CHOOSE(Contents!$A$1,Support!B196,Support!C196)</f>
        <v>Прибыль до налогообложения, прекращенная деятельность</v>
      </c>
      <c r="D7" s="22">
        <v>-1884</v>
      </c>
      <c r="E7" s="22">
        <v>27858</v>
      </c>
      <c r="F7" s="13"/>
      <c r="G7" s="11">
        <v>0</v>
      </c>
      <c r="H7" s="11">
        <v>0</v>
      </c>
      <c r="I7" s="13"/>
      <c r="J7" s="11"/>
      <c r="K7" s="13"/>
      <c r="L7" s="13"/>
      <c r="M7" s="13"/>
      <c r="N7" s="13"/>
      <c r="O7" s="13"/>
      <c r="P7" s="13"/>
    </row>
    <row r="8" spans="1:16" s="60" customFormat="1" ht="26.4" x14ac:dyDescent="0.25">
      <c r="B8" s="164" t="str">
        <f>CHOOSE(Contents!$A$1,Support!B197,Support!C197)</f>
        <v xml:space="preserve">Корректировки для приведения убытка до налогообложения к денежным потокам, полученным от операционной деятельности </v>
      </c>
      <c r="D8" s="162"/>
      <c r="E8" s="162"/>
      <c r="F8" s="163"/>
      <c r="G8" s="162"/>
      <c r="H8" s="162"/>
      <c r="I8" s="163"/>
      <c r="J8" s="162"/>
      <c r="K8" s="163"/>
      <c r="L8" s="163"/>
      <c r="M8" s="163"/>
      <c r="N8" s="163"/>
      <c r="O8" s="163"/>
      <c r="P8" s="163"/>
    </row>
    <row r="9" spans="1:16" x14ac:dyDescent="0.25">
      <c r="B9" s="5" t="str">
        <f>CHOOSE(Contents!$A$1,Support!B198,Support!C198)</f>
        <v>Износ и амортизация</v>
      </c>
      <c r="D9" s="22">
        <v>10087</v>
      </c>
      <c r="E9" s="22">
        <v>20074</v>
      </c>
      <c r="F9" s="13"/>
      <c r="G9" s="22">
        <v>11437</v>
      </c>
      <c r="H9" s="22">
        <v>23714</v>
      </c>
      <c r="I9" s="13"/>
      <c r="J9" s="22">
        <v>14202</v>
      </c>
      <c r="K9" s="13"/>
      <c r="L9" s="13"/>
      <c r="M9" s="13"/>
      <c r="N9" s="13"/>
      <c r="O9" s="13"/>
      <c r="P9" s="13"/>
    </row>
    <row r="10" spans="1:16" x14ac:dyDescent="0.25">
      <c r="B10" s="5" t="str">
        <f>CHOOSE(Contents!$A$1,Support!B199,Support!C199)</f>
        <v>Обесценение нематериальных активов</v>
      </c>
      <c r="D10" s="22">
        <v>1009</v>
      </c>
      <c r="E10" s="22">
        <v>1052</v>
      </c>
      <c r="F10" s="13"/>
      <c r="G10" s="22">
        <v>0</v>
      </c>
      <c r="H10" s="22">
        <v>0</v>
      </c>
      <c r="I10" s="13"/>
      <c r="J10" s="22">
        <v>0</v>
      </c>
      <c r="K10" s="13"/>
      <c r="L10" s="13"/>
      <c r="M10" s="13"/>
      <c r="N10" s="13"/>
      <c r="O10" s="13"/>
      <c r="P10" s="13"/>
    </row>
    <row r="11" spans="1:16" ht="26.4" x14ac:dyDescent="0.25">
      <c r="B11" s="5" t="str">
        <f>CHOOSE(Contents!$A$1,Support!B200,Support!C200)</f>
        <v>Доля в убытке ассоциированных организаций и совместных предприятий, учитываемых по методу долевого участия</v>
      </c>
      <c r="D11" s="22">
        <v>14474</v>
      </c>
      <c r="E11" s="22">
        <v>16994</v>
      </c>
      <c r="F11" s="13"/>
      <c r="G11" s="22">
        <v>-11</v>
      </c>
      <c r="H11" s="22">
        <v>-684</v>
      </c>
      <c r="I11" s="13"/>
      <c r="J11" s="22">
        <v>-1572</v>
      </c>
      <c r="K11" s="13"/>
      <c r="L11" s="13"/>
      <c r="M11" s="13"/>
      <c r="N11" s="13"/>
      <c r="O11" s="13"/>
      <c r="P11" s="13"/>
    </row>
    <row r="12" spans="1:16" x14ac:dyDescent="0.25">
      <c r="B12" s="5" t="str">
        <f>CHOOSE(Contents!$A$1,Support!B201,Support!C201)</f>
        <v>Финансовые доходы</v>
      </c>
      <c r="D12" s="22">
        <v>-597</v>
      </c>
      <c r="E12" s="22">
        <v>-6668</v>
      </c>
      <c r="F12" s="13"/>
      <c r="G12" s="22">
        <v>-3135</v>
      </c>
      <c r="H12" s="22">
        <v>-10288</v>
      </c>
      <c r="I12" s="13"/>
      <c r="J12" s="22">
        <v>-4153</v>
      </c>
      <c r="K12" s="13"/>
      <c r="L12" s="13"/>
      <c r="M12" s="13"/>
      <c r="N12" s="13"/>
      <c r="O12" s="13"/>
      <c r="P12" s="13"/>
    </row>
    <row r="13" spans="1:16" x14ac:dyDescent="0.25">
      <c r="B13" s="5" t="str">
        <f>CHOOSE(Contents!$A$1,Support!B202,Support!C202)</f>
        <v xml:space="preserve">Финансовые расходы </v>
      </c>
      <c r="D13" s="22">
        <v>8309</v>
      </c>
      <c r="E13" s="22">
        <v>12388</v>
      </c>
      <c r="F13" s="13"/>
      <c r="G13" s="22">
        <v>7098</v>
      </c>
      <c r="H13" s="22">
        <v>17759</v>
      </c>
      <c r="I13" s="13"/>
      <c r="J13" s="22">
        <v>12347</v>
      </c>
      <c r="K13" s="13"/>
      <c r="L13" s="13"/>
      <c r="M13" s="13"/>
      <c r="N13" s="13"/>
      <c r="O13" s="13"/>
      <c r="P13" s="13"/>
    </row>
    <row r="14" spans="1:16" s="31" customFormat="1" x14ac:dyDescent="0.25">
      <c r="B14" s="64" t="str">
        <f>CHOOSE(Contents!$A$1,Support!B203,Support!C203)</f>
        <v>Резерв под ожидаемые кредитные убытки по торговой дебиторской задолженности</v>
      </c>
      <c r="C14" s="1"/>
      <c r="D14" s="22">
        <v>261</v>
      </c>
      <c r="E14" s="22">
        <v>89</v>
      </c>
      <c r="F14" s="13"/>
      <c r="G14" s="22">
        <v>91</v>
      </c>
      <c r="H14" s="22">
        <v>1500</v>
      </c>
      <c r="I14" s="13"/>
      <c r="J14" s="22">
        <v>136</v>
      </c>
      <c r="K14" s="13"/>
      <c r="L14" s="13"/>
      <c r="M14" s="13"/>
      <c r="N14" s="13"/>
      <c r="O14" s="13"/>
      <c r="P14" s="13"/>
    </row>
    <row r="15" spans="1:16" s="31" customFormat="1" ht="26.4" x14ac:dyDescent="0.25">
      <c r="B15" s="64" t="str">
        <f>CHOOSE(Contents!$A$1,Support!B204,Support!C204)</f>
        <v>Резерв под ожидаемые кредитные убытки по денежным средствам с ограниченным правом использования</v>
      </c>
      <c r="C15" s="1"/>
      <c r="D15" s="22">
        <v>3378</v>
      </c>
      <c r="E15" s="22">
        <v>2911</v>
      </c>
      <c r="F15" s="13"/>
      <c r="G15" s="22">
        <v>-30</v>
      </c>
      <c r="H15" s="22">
        <v>22</v>
      </c>
      <c r="I15" s="13"/>
      <c r="J15" s="22">
        <v>0</v>
      </c>
      <c r="K15" s="13"/>
      <c r="L15" s="13"/>
      <c r="M15" s="13"/>
      <c r="N15" s="13"/>
      <c r="O15" s="13"/>
      <c r="P15" s="13"/>
    </row>
    <row r="16" spans="1:16" x14ac:dyDescent="0.25">
      <c r="B16" s="5" t="str">
        <f>CHOOSE(Contents!$A$1,Support!B205,Support!C205)</f>
        <v>Обесценение гудвила</v>
      </c>
      <c r="D16" s="22">
        <v>9256</v>
      </c>
      <c r="E16" s="22">
        <v>9681</v>
      </c>
      <c r="F16" s="13"/>
      <c r="G16" s="22">
        <v>0</v>
      </c>
      <c r="H16" s="22">
        <v>0</v>
      </c>
      <c r="I16" s="13"/>
      <c r="J16" s="22">
        <v>0</v>
      </c>
      <c r="K16" s="13"/>
      <c r="L16" s="13"/>
      <c r="M16" s="13"/>
      <c r="N16" s="13"/>
      <c r="O16" s="13"/>
      <c r="P16" s="13"/>
    </row>
    <row r="17" spans="2:16" ht="26.4" x14ac:dyDescent="0.25">
      <c r="B17" s="5" t="str">
        <f>CHOOSE(Contents!$A$1,Support!B206,Support!C206)</f>
        <v>Чистый убыток от финансовых активов и обязательств, оцениваемых по справедливой стоимости через прибыль или убыток</v>
      </c>
      <c r="D17" s="22">
        <v>8116</v>
      </c>
      <c r="E17" s="22">
        <v>11067</v>
      </c>
      <c r="F17" s="13"/>
      <c r="G17" s="22">
        <v>1116</v>
      </c>
      <c r="H17" s="22">
        <v>1838</v>
      </c>
      <c r="I17" s="13"/>
      <c r="J17" s="22">
        <v>-29</v>
      </c>
      <c r="K17" s="13"/>
      <c r="L17" s="13"/>
      <c r="M17" s="13"/>
      <c r="N17" s="13"/>
      <c r="O17" s="13"/>
      <c r="P17" s="13"/>
    </row>
    <row r="18" spans="2:16" x14ac:dyDescent="0.25">
      <c r="B18" s="5" t="str">
        <f>CHOOSE(Contents!$A$1,Support!B207,Support!C207)</f>
        <v>Прибыль от продажи дочернего предприятия</v>
      </c>
      <c r="D18" s="22">
        <v>0</v>
      </c>
      <c r="E18" s="22">
        <v>-27143</v>
      </c>
      <c r="F18" s="13"/>
      <c r="G18" s="22">
        <v>-8</v>
      </c>
      <c r="H18" s="22">
        <v>-92</v>
      </c>
      <c r="I18" s="13"/>
      <c r="J18" s="11">
        <v>0</v>
      </c>
      <c r="K18" s="13"/>
      <c r="L18" s="13"/>
      <c r="M18" s="13"/>
      <c r="N18" s="13"/>
      <c r="O18" s="13"/>
      <c r="P18" s="13"/>
    </row>
    <row r="19" spans="2:16" ht="26.4" x14ac:dyDescent="0.25">
      <c r="B19" s="5" t="str">
        <f>CHOOSE(Contents!$A$1,Support!B208,Support!C208)</f>
        <v>Восстановление обесценения ассоциированных компаний, учитываемых по методу долевого участия</v>
      </c>
      <c r="D19" s="11">
        <v>0</v>
      </c>
      <c r="E19" s="11">
        <v>0</v>
      </c>
      <c r="F19" s="13"/>
      <c r="G19" s="11">
        <v>0</v>
      </c>
      <c r="H19" s="22">
        <v>-295</v>
      </c>
      <c r="I19" s="13"/>
      <c r="J19" s="11">
        <v>0</v>
      </c>
      <c r="K19" s="13"/>
      <c r="L19" s="13"/>
      <c r="M19" s="13"/>
      <c r="N19" s="13"/>
      <c r="O19" s="13"/>
      <c r="P19" s="13"/>
    </row>
    <row r="20" spans="2:16" ht="26.4" x14ac:dyDescent="0.25">
      <c r="B20" s="5" t="str">
        <f>CHOOSE(Contents!$A$1,Support!B209,Support!C209)</f>
        <v>Обесценение ассоциированных организаций и совместных предприятий, учитываемых по методу долевого участия</v>
      </c>
      <c r="D20" s="22">
        <v>12825</v>
      </c>
      <c r="E20" s="22">
        <v>13973</v>
      </c>
      <c r="F20" s="13"/>
      <c r="G20" s="22">
        <v>0</v>
      </c>
      <c r="H20" s="22">
        <v>0</v>
      </c>
      <c r="I20" s="13"/>
      <c r="J20" s="11">
        <v>0</v>
      </c>
      <c r="K20" s="13"/>
      <c r="L20" s="13"/>
      <c r="M20" s="13"/>
      <c r="N20" s="13"/>
      <c r="O20" s="13"/>
      <c r="P20" s="13"/>
    </row>
    <row r="21" spans="2:16" x14ac:dyDescent="0.25">
      <c r="B21" s="5" t="str">
        <f>CHOOSE(Contents!$A$1,Support!B210,Support!C210)</f>
        <v>Убыток от переоценки активов, предназначенных для продажи</v>
      </c>
      <c r="D21" s="11">
        <v>0</v>
      </c>
      <c r="E21" s="22">
        <v>283</v>
      </c>
      <c r="F21" s="13"/>
      <c r="G21" s="11">
        <v>0</v>
      </c>
      <c r="H21" s="22">
        <v>0</v>
      </c>
      <c r="I21" s="13"/>
      <c r="J21" s="11">
        <v>0</v>
      </c>
      <c r="K21" s="13"/>
      <c r="L21" s="13"/>
      <c r="M21" s="13"/>
      <c r="N21" s="13"/>
      <c r="O21" s="13"/>
      <c r="P21" s="13"/>
    </row>
    <row r="22" spans="2:16" ht="26.4" x14ac:dyDescent="0.25">
      <c r="B22" s="5" t="str">
        <f>CHOOSE(Contents!$A$1,Support!B211,Support!C211)</f>
        <v>Прибыль от переоценки ранее принадлежащих долей участия в совместных предприятиях и ассоциированных организациях</v>
      </c>
      <c r="D22" s="11">
        <v>0</v>
      </c>
      <c r="E22" s="22">
        <v>-24360</v>
      </c>
      <c r="F22" s="13"/>
      <c r="G22" s="11">
        <v>0</v>
      </c>
      <c r="H22" s="22">
        <v>-310</v>
      </c>
      <c r="I22" s="13"/>
      <c r="J22" s="11">
        <v>0</v>
      </c>
      <c r="K22" s="13"/>
      <c r="L22" s="13"/>
      <c r="M22" s="13"/>
      <c r="N22" s="13"/>
      <c r="O22" s="13"/>
      <c r="P22" s="13"/>
    </row>
    <row r="23" spans="2:16" s="31" customFormat="1" x14ac:dyDescent="0.25">
      <c r="B23" s="64" t="str">
        <f>CHOOSE(Contents!$A$1,Support!B212,Support!C212)</f>
        <v xml:space="preserve">Убыток от переоценки финансовых инструментов </v>
      </c>
      <c r="C23" s="1"/>
      <c r="D23" s="22">
        <v>151</v>
      </c>
      <c r="E23" s="22">
        <v>420</v>
      </c>
      <c r="F23" s="13"/>
      <c r="G23" s="22">
        <v>38</v>
      </c>
      <c r="H23" s="22">
        <v>4584</v>
      </c>
      <c r="I23" s="13"/>
      <c r="J23" s="22">
        <v>3886</v>
      </c>
      <c r="K23" s="13"/>
      <c r="L23" s="13"/>
      <c r="M23" s="13"/>
      <c r="N23" s="13"/>
      <c r="O23" s="13"/>
      <c r="P23" s="13"/>
    </row>
    <row r="24" spans="2:16" x14ac:dyDescent="0.25">
      <c r="B24" s="5" t="str">
        <f>CHOOSE(Contents!$A$1,Support!B213,Support!C213)</f>
        <v>Курсовые разницы</v>
      </c>
      <c r="D24" s="22">
        <v>-12712</v>
      </c>
      <c r="E24" s="22">
        <v>-9391</v>
      </c>
      <c r="F24" s="13"/>
      <c r="G24" s="22">
        <v>-2349</v>
      </c>
      <c r="H24" s="22">
        <v>-1681</v>
      </c>
      <c r="I24" s="13"/>
      <c r="J24" s="22">
        <v>-1113</v>
      </c>
      <c r="K24" s="13"/>
      <c r="L24" s="13"/>
      <c r="M24" s="13"/>
      <c r="N24" s="13"/>
      <c r="O24" s="13"/>
      <c r="P24" s="13"/>
    </row>
    <row r="25" spans="2:16" ht="26.4" x14ac:dyDescent="0.25">
      <c r="B25" s="5" t="str">
        <f>CHOOSE(Contents!$A$1,Support!B214,Support!C214)</f>
        <v>Платежи, основанные на акциях, расчеты по которым производятся долевыми инструментами и денежными средствами</v>
      </c>
      <c r="D25" s="22">
        <v>1475</v>
      </c>
      <c r="E25" s="22">
        <v>2480</v>
      </c>
      <c r="F25" s="13"/>
      <c r="G25" s="22">
        <v>-463</v>
      </c>
      <c r="H25" s="22">
        <v>-1098</v>
      </c>
      <c r="I25" s="13"/>
      <c r="J25" s="22">
        <v>2</v>
      </c>
      <c r="K25" s="13"/>
      <c r="L25" s="13"/>
      <c r="M25" s="13"/>
      <c r="N25" s="13"/>
      <c r="O25" s="13"/>
      <c r="P25" s="13"/>
    </row>
    <row r="26" spans="2:16" x14ac:dyDescent="0.25">
      <c r="B26" s="5" t="str">
        <f>CHOOSE(Contents!$A$1,Support!B215,Support!C215)</f>
        <v>Восстановление резервов в связи с истечением срока исковой давности</v>
      </c>
      <c r="D26" s="22">
        <v>0</v>
      </c>
      <c r="E26" s="22"/>
      <c r="F26" s="13"/>
      <c r="G26" s="22"/>
      <c r="H26" s="22">
        <v>-906</v>
      </c>
      <c r="I26" s="13"/>
      <c r="J26" s="22">
        <v>0</v>
      </c>
      <c r="K26" s="13"/>
      <c r="L26" s="13"/>
      <c r="M26" s="13"/>
      <c r="N26" s="13"/>
      <c r="O26" s="13"/>
      <c r="P26" s="13"/>
    </row>
    <row r="27" spans="2:16" x14ac:dyDescent="0.25">
      <c r="B27" s="5" t="str">
        <f>CHOOSE(Contents!$A$1,Support!B216,Support!C216)</f>
        <v>Прочие неденежные статьи</v>
      </c>
      <c r="D27" s="22">
        <v>-80</v>
      </c>
      <c r="E27" s="22">
        <v>-82</v>
      </c>
      <c r="F27" s="13"/>
      <c r="G27" s="22">
        <v>-16</v>
      </c>
      <c r="H27" s="22">
        <v>295</v>
      </c>
      <c r="I27" s="13"/>
      <c r="J27" s="22">
        <v>-46</v>
      </c>
      <c r="K27" s="13"/>
      <c r="L27" s="13"/>
      <c r="M27" s="13"/>
      <c r="N27" s="13"/>
      <c r="O27" s="13"/>
      <c r="P27" s="13"/>
    </row>
    <row r="28" spans="2:16" x14ac:dyDescent="0.25">
      <c r="B28" s="5" t="str">
        <f>CHOOSE(Contents!$A$1,Support!B218,Support!C218)</f>
        <v>Прочие внереализационные расходы</v>
      </c>
      <c r="D28" s="22"/>
      <c r="E28" s="22"/>
      <c r="F28" s="13"/>
      <c r="G28" s="22"/>
      <c r="H28" s="22"/>
      <c r="I28" s="13"/>
      <c r="J28" s="22"/>
      <c r="K28" s="13"/>
      <c r="L28" s="13"/>
      <c r="M28" s="13"/>
      <c r="N28" s="13"/>
      <c r="O28" s="13"/>
      <c r="P28" s="13"/>
    </row>
    <row r="29" spans="2:16" s="116" customFormat="1" x14ac:dyDescent="0.25">
      <c r="B29" s="5" t="str">
        <f>CHOOSE(Contents!$A$1,Support!B221,Support!C221)</f>
        <v>Уменьшение/(увеличение) дебиторской задолженности</v>
      </c>
      <c r="C29" s="1"/>
      <c r="D29" s="11">
        <v>-1134</v>
      </c>
      <c r="E29" s="11">
        <v>-5792</v>
      </c>
      <c r="F29" s="13"/>
      <c r="G29" s="11">
        <v>5575</v>
      </c>
      <c r="H29" s="22">
        <v>-980</v>
      </c>
      <c r="I29" s="13"/>
      <c r="J29" s="11">
        <v>4328</v>
      </c>
      <c r="K29" s="13"/>
      <c r="L29" s="13"/>
      <c r="M29" s="13"/>
      <c r="N29" s="13"/>
      <c r="O29" s="13"/>
      <c r="P29" s="13"/>
    </row>
    <row r="30" spans="2:16" x14ac:dyDescent="0.25">
      <c r="B30" s="5" t="str">
        <f>CHOOSE(Contents!$A$1,Support!B222,Support!C222)</f>
        <v>Увеличение расходов будущих периодов и авансов поставщикам</v>
      </c>
      <c r="D30" s="11">
        <v>-1047</v>
      </c>
      <c r="E30" s="11">
        <v>-3462</v>
      </c>
      <c r="F30" s="13"/>
      <c r="G30" s="11">
        <v>-491</v>
      </c>
      <c r="H30" s="22">
        <v>-1132</v>
      </c>
      <c r="I30" s="13"/>
      <c r="J30" s="11">
        <v>-1015</v>
      </c>
      <c r="K30" s="13"/>
      <c r="L30" s="13"/>
      <c r="M30" s="13"/>
      <c r="N30" s="13"/>
      <c r="O30" s="13"/>
      <c r="P30" s="13"/>
    </row>
    <row r="31" spans="2:16" x14ac:dyDescent="0.25">
      <c r="B31" s="5" t="str">
        <f>CHOOSE(Contents!$A$1,Support!B223,Support!C223)</f>
        <v>Увеличение запасов и прочих активов</v>
      </c>
      <c r="D31" s="11">
        <v>-1496</v>
      </c>
      <c r="E31" s="11">
        <v>-2863</v>
      </c>
      <c r="F31" s="13"/>
      <c r="G31" s="11">
        <v>-1119</v>
      </c>
      <c r="H31" s="22">
        <v>-441</v>
      </c>
      <c r="I31" s="13"/>
      <c r="J31" s="11">
        <v>-1319</v>
      </c>
      <c r="K31" s="13"/>
      <c r="L31" s="13"/>
      <c r="M31" s="13"/>
      <c r="N31" s="13"/>
      <c r="O31" s="13"/>
      <c r="P31" s="13"/>
    </row>
    <row r="32" spans="2:16" x14ac:dyDescent="0.25">
      <c r="B32" s="5" t="str">
        <f>CHOOSE(Contents!$A$1,Support!B224,Support!C224)</f>
        <v>Увеличение/(уменьшение) краткосрочных обязательств и начисленных расходов</v>
      </c>
      <c r="D32" s="11">
        <v>6357</v>
      </c>
      <c r="E32" s="11">
        <v>9604</v>
      </c>
      <c r="F32" s="13"/>
      <c r="G32" s="11">
        <v>-3151</v>
      </c>
      <c r="H32" s="22">
        <v>7284</v>
      </c>
      <c r="I32" s="13"/>
      <c r="J32" s="11">
        <v>2181</v>
      </c>
      <c r="K32" s="13"/>
      <c r="L32" s="13"/>
      <c r="M32" s="13"/>
      <c r="N32" s="13"/>
      <c r="O32" s="13"/>
      <c r="P32" s="13"/>
    </row>
    <row r="33" spans="1:16" x14ac:dyDescent="0.25">
      <c r="B33" s="5" t="str">
        <f>CHOOSE(Contents!$A$1,Support!B225,Support!C225)</f>
        <v>(Увеличение)/уменьшение прочих внеоборотных активов</v>
      </c>
      <c r="D33" s="11">
        <v>-13</v>
      </c>
      <c r="E33" s="11">
        <v>25</v>
      </c>
      <c r="F33" s="13"/>
      <c r="G33" s="11">
        <v>26</v>
      </c>
      <c r="H33" s="22">
        <v>-202</v>
      </c>
      <c r="I33" s="13"/>
      <c r="J33" s="11">
        <v>11</v>
      </c>
      <c r="K33" s="13"/>
      <c r="L33" s="13"/>
      <c r="M33" s="13"/>
      <c r="N33" s="13"/>
      <c r="O33" s="13"/>
      <c r="P33" s="13"/>
    </row>
    <row r="34" spans="1:16" x14ac:dyDescent="0.25">
      <c r="B34" s="5" t="str">
        <f>CHOOSE(Contents!$A$1,Support!B226,Support!C226)</f>
        <v>Увеличение/(уменьшение) отложенной выручки и авансов клиентов</v>
      </c>
      <c r="D34" s="11">
        <v>-1253</v>
      </c>
      <c r="E34" s="11">
        <v>-285</v>
      </c>
      <c r="F34" s="13"/>
      <c r="G34" s="11">
        <v>-857</v>
      </c>
      <c r="H34" s="22">
        <v>39</v>
      </c>
      <c r="I34" s="13"/>
      <c r="J34" s="11">
        <v>-229</v>
      </c>
      <c r="K34" s="13"/>
      <c r="L34" s="13"/>
      <c r="M34" s="13"/>
      <c r="N34" s="13"/>
      <c r="O34" s="13"/>
      <c r="P34" s="13"/>
    </row>
    <row r="35" spans="1:16" s="31" customFormat="1" ht="26.4" x14ac:dyDescent="0.25">
      <c r="B35" s="64" t="str">
        <f>CHOOSE(Contents!$A$1,Support!B227,Support!C227)</f>
        <v>Увеличение финансовых активов, оцениваемых по справедливой стоимости через прибыль или убыток</v>
      </c>
      <c r="C35" s="1"/>
      <c r="D35" s="11">
        <v>-532</v>
      </c>
      <c r="E35" s="11">
        <v>-570</v>
      </c>
      <c r="F35" s="13"/>
      <c r="G35" s="11">
        <v>-188</v>
      </c>
      <c r="H35" s="22">
        <v>-239</v>
      </c>
      <c r="I35" s="13"/>
      <c r="J35" s="11">
        <v>0</v>
      </c>
      <c r="K35" s="13"/>
      <c r="L35" s="13"/>
      <c r="M35" s="13"/>
      <c r="N35" s="13"/>
      <c r="O35" s="13"/>
      <c r="P35" s="13"/>
    </row>
    <row r="36" spans="1:16" ht="26.4" x14ac:dyDescent="0.25">
      <c r="B36" s="23" t="str">
        <f>CHOOSE(Contents!$A$1,Support!B228,Support!C228)</f>
        <v xml:space="preserve">Денежные потоки от операционной деятельности до уплаты процентов и налога на прибыль </v>
      </c>
      <c r="D36" s="17">
        <f>SUM(D6:D35)</f>
        <v>6627</v>
      </c>
      <c r="E36" s="17">
        <f>SUM(E6:E35)</f>
        <v>18786</v>
      </c>
      <c r="F36" s="13"/>
      <c r="G36" s="17">
        <f>SUM(G6:G35)</f>
        <v>2151</v>
      </c>
      <c r="H36" s="17">
        <f>SUM(H6:H35)</f>
        <v>4479</v>
      </c>
      <c r="I36" s="13"/>
      <c r="J36" s="17">
        <f>SUM(J6:J35)</f>
        <v>3202</v>
      </c>
      <c r="K36" s="13"/>
      <c r="L36" s="13"/>
      <c r="M36" s="13"/>
      <c r="N36" s="13"/>
      <c r="O36" s="13"/>
      <c r="P36" s="13"/>
    </row>
    <row r="37" spans="1:16" x14ac:dyDescent="0.25">
      <c r="B37" s="5" t="str">
        <f>CHOOSE(Contents!$A$1,Support!B231,Support!C231)</f>
        <v>Проценты полученные</v>
      </c>
      <c r="D37" s="11">
        <v>527</v>
      </c>
      <c r="E37" s="11">
        <v>724</v>
      </c>
      <c r="F37" s="13"/>
      <c r="G37" s="11">
        <v>774</v>
      </c>
      <c r="H37" s="22">
        <v>4106</v>
      </c>
      <c r="I37" s="13"/>
      <c r="J37" s="11">
        <v>2553</v>
      </c>
      <c r="K37" s="13"/>
      <c r="L37" s="13"/>
      <c r="M37" s="13"/>
      <c r="N37" s="13"/>
      <c r="O37" s="13"/>
      <c r="P37" s="13"/>
    </row>
    <row r="38" spans="1:16" x14ac:dyDescent="0.25">
      <c r="B38" s="5" t="str">
        <f>CHOOSE(Contents!$A$1,Support!B232,Support!C232)</f>
        <v>Проценты уплаченные</v>
      </c>
      <c r="D38" s="11">
        <v>-2357</v>
      </c>
      <c r="E38" s="11">
        <v>-4969</v>
      </c>
      <c r="F38" s="13"/>
      <c r="G38" s="11">
        <v>-2656</v>
      </c>
      <c r="H38" s="22">
        <v>-6786</v>
      </c>
      <c r="I38" s="13"/>
      <c r="J38" s="11">
        <v>-3901</v>
      </c>
      <c r="K38" s="13"/>
      <c r="L38" s="13"/>
      <c r="M38" s="13"/>
      <c r="N38" s="13"/>
      <c r="O38" s="13"/>
      <c r="P38" s="13"/>
    </row>
    <row r="39" spans="1:16" x14ac:dyDescent="0.25">
      <c r="B39" s="5" t="str">
        <f>CHOOSE(Contents!$A$1,Support!B229,Support!C229)</f>
        <v>Дивиденды, полученные от объектов инвестиций венчурного капитала</v>
      </c>
      <c r="D39" s="11">
        <v>0</v>
      </c>
      <c r="E39" s="11">
        <v>0</v>
      </c>
      <c r="F39" s="13"/>
      <c r="G39" s="11">
        <v>0</v>
      </c>
      <c r="H39" s="22">
        <v>35</v>
      </c>
      <c r="I39" s="13"/>
      <c r="J39" s="11">
        <v>0</v>
      </c>
      <c r="K39" s="13"/>
      <c r="L39" s="13"/>
      <c r="M39" s="13"/>
      <c r="N39" s="13"/>
      <c r="O39" s="13"/>
      <c r="P39" s="13"/>
    </row>
    <row r="40" spans="1:16" x14ac:dyDescent="0.25">
      <c r="B40" s="5" t="str">
        <f>CHOOSE(Contents!$A$1,Support!B233,Support!C233)</f>
        <v>Налог на прибыль уплаченный</v>
      </c>
      <c r="D40" s="11">
        <v>-884</v>
      </c>
      <c r="E40" s="11">
        <v>-1992</v>
      </c>
      <c r="F40" s="13"/>
      <c r="G40" s="11">
        <v>-154</v>
      </c>
      <c r="H40" s="22">
        <v>-529</v>
      </c>
      <c r="I40" s="13"/>
      <c r="J40" s="11">
        <v>-164</v>
      </c>
      <c r="K40" s="13"/>
      <c r="L40" s="13"/>
      <c r="M40" s="13"/>
      <c r="N40" s="13"/>
      <c r="O40" s="13"/>
      <c r="P40" s="13"/>
    </row>
    <row r="41" spans="1:16" ht="13.8" thickBot="1" x14ac:dyDescent="0.3">
      <c r="B41" s="26" t="str">
        <f>CHOOSE(Contents!$A$1,Support!B234,Support!C234)</f>
        <v>Чистые денежные средства, полученные от операционной деятельности</v>
      </c>
      <c r="D41" s="27">
        <f>SUM(D36:D40)</f>
        <v>3913</v>
      </c>
      <c r="E41" s="27">
        <f>SUM(E36:E40)</f>
        <v>12549</v>
      </c>
      <c r="F41" s="13"/>
      <c r="G41" s="27">
        <f>SUM(G36:G40)</f>
        <v>115</v>
      </c>
      <c r="H41" s="27">
        <f>SUM(H36:H40)</f>
        <v>1305</v>
      </c>
      <c r="I41" s="13"/>
      <c r="J41" s="27">
        <f>SUM(J36:J40)</f>
        <v>1690</v>
      </c>
      <c r="K41" s="13"/>
      <c r="L41" s="13"/>
      <c r="M41" s="13"/>
      <c r="N41" s="13"/>
      <c r="O41" s="13"/>
      <c r="P41" s="13"/>
    </row>
    <row r="42" spans="1:16" x14ac:dyDescent="0.25">
      <c r="B42" s="18" t="str">
        <f>CHOOSE(Contents!$A$1,Support!B235,Support!C235)</f>
        <v>Денежные потоки от инвестиционной деятельности</v>
      </c>
      <c r="D42" s="25"/>
      <c r="E42" s="25"/>
      <c r="F42" s="13"/>
      <c r="G42" s="25"/>
      <c r="H42" s="25"/>
      <c r="I42" s="13"/>
      <c r="J42" s="25"/>
      <c r="K42" s="13"/>
      <c r="L42" s="13"/>
      <c r="M42" s="13"/>
      <c r="N42" s="13"/>
      <c r="O42" s="13"/>
      <c r="P42" s="13"/>
    </row>
    <row r="43" spans="1:16" ht="26.4" x14ac:dyDescent="0.25">
      <c r="A43" s="31"/>
      <c r="B43" s="5" t="str">
        <f>CHOOSE(Contents!$A$1,Support!B236,Support!C236)</f>
        <v>Денежные средства, уплаченные за основные средства, по продолжающейся деятельности</v>
      </c>
      <c r="D43" s="11">
        <v>-6194</v>
      </c>
      <c r="E43" s="11">
        <v>-14143</v>
      </c>
      <c r="F43" s="13"/>
      <c r="G43" s="11">
        <v>-10933</v>
      </c>
      <c r="H43" s="11">
        <v>-21173</v>
      </c>
      <c r="I43" s="13"/>
      <c r="J43" s="11">
        <v>-6831</v>
      </c>
      <c r="K43" s="13"/>
      <c r="L43" s="13"/>
      <c r="M43" s="13"/>
      <c r="N43" s="13"/>
      <c r="O43" s="13"/>
      <c r="P43" s="13"/>
    </row>
    <row r="44" spans="1:16" ht="26.4" x14ac:dyDescent="0.25">
      <c r="A44" s="31"/>
      <c r="B44" s="5" t="str">
        <f>CHOOSE(Contents!$A$1,Support!B237,Support!C237)</f>
        <v>Денежные средства, уплаченные за нематериальные активы, по продолжающейся деятельности</v>
      </c>
      <c r="D44" s="11">
        <v>-2099</v>
      </c>
      <c r="E44" s="11">
        <v>-6189</v>
      </c>
      <c r="F44" s="13"/>
      <c r="G44" s="11">
        <v>-4811</v>
      </c>
      <c r="H44" s="11">
        <v>-11231</v>
      </c>
      <c r="I44" s="13"/>
      <c r="J44" s="11">
        <v>-5851</v>
      </c>
      <c r="K44" s="13"/>
      <c r="L44" s="13"/>
      <c r="M44" s="13"/>
      <c r="N44" s="13"/>
      <c r="O44" s="13"/>
      <c r="P44" s="13"/>
    </row>
    <row r="45" spans="1:16" x14ac:dyDescent="0.25">
      <c r="A45" s="31"/>
      <c r="B45" s="5" t="str">
        <f>CHOOSE(Contents!$A$1,Support!B238,Support!C238)</f>
        <v>Денежные средства, уплаченные за основные средства, по прекращенной деятельности</v>
      </c>
      <c r="D45" s="30">
        <v>-148</v>
      </c>
      <c r="E45" s="11">
        <v>-126</v>
      </c>
      <c r="F45" s="13"/>
      <c r="G45" s="11">
        <v>0</v>
      </c>
      <c r="H45" s="11">
        <v>0</v>
      </c>
      <c r="I45" s="13"/>
      <c r="J45" s="11"/>
      <c r="K45" s="13"/>
      <c r="L45" s="13"/>
      <c r="M45" s="13"/>
      <c r="N45" s="13"/>
      <c r="O45" s="13"/>
      <c r="P45" s="13"/>
    </row>
    <row r="46" spans="1:16" ht="26.4" x14ac:dyDescent="0.25">
      <c r="A46" s="31"/>
      <c r="B46" s="5" t="str">
        <f>CHOOSE(Contents!$A$1,Support!B239,Support!C239)</f>
        <v>Денежные средства, уплаченные за нематериальные активы, по прекращенной деятельности</v>
      </c>
      <c r="D46" s="11">
        <v>-925</v>
      </c>
      <c r="E46" s="11">
        <v>-2132</v>
      </c>
      <c r="F46" s="13"/>
      <c r="G46" s="11">
        <v>0</v>
      </c>
      <c r="H46" s="11">
        <v>0</v>
      </c>
      <c r="I46" s="13"/>
      <c r="J46" s="11"/>
      <c r="K46" s="13"/>
      <c r="L46" s="13"/>
      <c r="M46" s="13"/>
      <c r="N46" s="13"/>
      <c r="O46" s="13"/>
      <c r="P46" s="13"/>
    </row>
    <row r="47" spans="1:16" ht="26.4" x14ac:dyDescent="0.25">
      <c r="A47" s="31"/>
      <c r="B47" s="5" t="str">
        <f>CHOOSE(Contents!$A$1,Support!B240,Support!C240)</f>
        <v>Дивиденды, полученные от ассоциированных организаций, учитываемых по методу долевого участия</v>
      </c>
      <c r="D47" s="11">
        <v>0</v>
      </c>
      <c r="E47" s="11">
        <v>76</v>
      </c>
      <c r="F47" s="13"/>
      <c r="G47" s="11">
        <v>56</v>
      </c>
      <c r="H47" s="11">
        <v>109</v>
      </c>
      <c r="I47" s="13"/>
      <c r="J47" s="11">
        <v>39</v>
      </c>
      <c r="K47" s="13"/>
      <c r="L47" s="13"/>
      <c r="M47" s="13"/>
      <c r="N47" s="13"/>
      <c r="O47" s="13"/>
      <c r="P47" s="13"/>
    </row>
    <row r="48" spans="1:16" x14ac:dyDescent="0.25">
      <c r="A48" s="31"/>
      <c r="B48" s="5" t="str">
        <f>CHOOSE(Contents!$A$1,Support!B229,Support!C229)</f>
        <v>Дивиденды, полученные от объектов инвестиций венчурного капитала</v>
      </c>
      <c r="D48" s="11"/>
      <c r="E48" s="11"/>
      <c r="F48" s="13"/>
      <c r="G48" s="11"/>
      <c r="H48" s="11"/>
      <c r="I48" s="13"/>
      <c r="J48" s="11">
        <v>27</v>
      </c>
      <c r="K48" s="13"/>
      <c r="L48" s="13"/>
      <c r="M48" s="13"/>
      <c r="N48" s="13"/>
      <c r="O48" s="13"/>
      <c r="P48" s="13"/>
    </row>
    <row r="49" spans="2:16" x14ac:dyDescent="0.25">
      <c r="B49" s="5" t="str">
        <f>CHOOSE(Contents!$A$1,Support!B241,Support!C241)</f>
        <v>Займы выданные</v>
      </c>
      <c r="D49" s="11">
        <v>-5336</v>
      </c>
      <c r="E49" s="11">
        <v>-8713</v>
      </c>
      <c r="F49" s="13"/>
      <c r="G49" s="11">
        <v>-337</v>
      </c>
      <c r="H49" s="11">
        <v>-625</v>
      </c>
      <c r="I49" s="13"/>
      <c r="J49" s="11">
        <v>-333</v>
      </c>
      <c r="K49" s="13"/>
      <c r="L49" s="13"/>
      <c r="M49" s="13"/>
      <c r="N49" s="13"/>
      <c r="O49" s="13"/>
      <c r="P49" s="13"/>
    </row>
    <row r="50" spans="2:16" x14ac:dyDescent="0.25">
      <c r="B50" s="5" t="str">
        <f>CHOOSE(Contents!$A$1,Support!B242,Support!C242)</f>
        <v>Погашение займов выданных</v>
      </c>
      <c r="D50" s="11">
        <v>78</v>
      </c>
      <c r="E50" s="11">
        <v>165</v>
      </c>
      <c r="F50" s="13"/>
      <c r="G50" s="11">
        <v>56</v>
      </c>
      <c r="H50" s="11">
        <v>202</v>
      </c>
      <c r="I50" s="13"/>
      <c r="J50" s="11">
        <v>85</v>
      </c>
      <c r="K50" s="13"/>
      <c r="L50" s="13"/>
      <c r="M50" s="13"/>
      <c r="N50" s="13"/>
      <c r="O50" s="13"/>
      <c r="P50" s="13"/>
    </row>
    <row r="51" spans="2:16" ht="26.4" x14ac:dyDescent="0.25">
      <c r="B51" s="5" t="str">
        <f>CHOOSE(Contents!$A$1,Support!B243,Support!C243)</f>
        <v>Денежные средства, уплаченные за приобретение дочерних организаций, за вычетом полученных денежных средств</v>
      </c>
      <c r="D51" s="11"/>
      <c r="E51" s="11">
        <v>3302</v>
      </c>
      <c r="F51" s="13"/>
      <c r="G51" s="11">
        <v>-7175</v>
      </c>
      <c r="H51" s="11">
        <v>-6747</v>
      </c>
      <c r="I51" s="13"/>
      <c r="J51" s="11">
        <v>-4717</v>
      </c>
      <c r="K51" s="13"/>
      <c r="L51" s="13"/>
      <c r="M51" s="13"/>
      <c r="N51" s="13"/>
      <c r="O51" s="13"/>
      <c r="P51" s="13"/>
    </row>
    <row r="52" spans="2:16" x14ac:dyDescent="0.25">
      <c r="B52" s="5" t="str">
        <f>CHOOSE(Contents!$A$1,Support!B245,Support!C245)</f>
        <v>Денежные средства, уплаченные за приобретение финансовых активов</v>
      </c>
      <c r="D52" s="11"/>
      <c r="E52" s="11"/>
      <c r="F52" s="13"/>
      <c r="G52" s="11"/>
      <c r="H52" s="11"/>
      <c r="I52" s="13"/>
      <c r="J52" s="11">
        <v>-510</v>
      </c>
      <c r="K52" s="13"/>
      <c r="L52" s="13"/>
      <c r="M52" s="13"/>
      <c r="N52" s="13"/>
      <c r="O52" s="13"/>
      <c r="P52" s="13"/>
    </row>
    <row r="53" spans="2:16" x14ac:dyDescent="0.25">
      <c r="B53" s="5" t="str">
        <f>CHOOSE(Contents!$A$1,Support!B244,Support!C244)</f>
        <v>Денежные средства, полученные  от продажи дочерних предприятий</v>
      </c>
      <c r="D53" s="11">
        <v>0</v>
      </c>
      <c r="E53" s="11">
        <v>0</v>
      </c>
      <c r="F53" s="13"/>
      <c r="G53" s="11">
        <v>0</v>
      </c>
      <c r="H53" s="11">
        <v>8768</v>
      </c>
      <c r="I53" s="13"/>
      <c r="J53" s="11">
        <v>3722</v>
      </c>
      <c r="K53" s="13"/>
      <c r="L53" s="13"/>
      <c r="M53" s="13"/>
      <c r="N53" s="13"/>
      <c r="O53" s="13"/>
      <c r="P53" s="13"/>
    </row>
    <row r="54" spans="2:16" ht="26.4" x14ac:dyDescent="0.25">
      <c r="B54" s="5" t="str">
        <f>CHOOSE(Contents!$A$1,Support!B248,Support!C248)</f>
        <v>Денежные средства, уплаченные за приобретение долгосрочных прав аренды, за вычетом полученных денежных средств</v>
      </c>
      <c r="D54" s="11">
        <v>0</v>
      </c>
      <c r="E54" s="11">
        <v>0</v>
      </c>
      <c r="F54" s="13"/>
      <c r="G54" s="11">
        <v>-2423</v>
      </c>
      <c r="H54" s="11">
        <v>-2673</v>
      </c>
      <c r="I54" s="13"/>
      <c r="J54" s="11">
        <v>-245</v>
      </c>
      <c r="K54" s="13"/>
      <c r="L54" s="13"/>
      <c r="M54" s="13"/>
      <c r="N54" s="13"/>
      <c r="O54" s="13"/>
      <c r="P54" s="13"/>
    </row>
    <row r="55" spans="2:16" x14ac:dyDescent="0.25">
      <c r="B55" s="5" t="str">
        <f>CHOOSE(Contents!$A$1,Support!B246,Support!C246)</f>
        <v>Денежные средства, полученные от продажи финансовых активов</v>
      </c>
      <c r="D55" s="11"/>
      <c r="E55" s="11"/>
      <c r="F55" s="13"/>
      <c r="G55" s="11"/>
      <c r="H55" s="11"/>
      <c r="I55" s="13"/>
      <c r="J55" s="11">
        <v>109</v>
      </c>
      <c r="K55" s="13"/>
      <c r="L55" s="13"/>
      <c r="M55" s="13"/>
      <c r="N55" s="13"/>
      <c r="O55" s="13"/>
      <c r="P55" s="13"/>
    </row>
    <row r="56" spans="2:16" s="31" customFormat="1" x14ac:dyDescent="0.25">
      <c r="B56" s="64" t="str">
        <f>CHOOSE(Contents!$A$1,Support!B252,Support!C252)</f>
        <v>Выбытие денежных средств от продажи дочерних предприятий</v>
      </c>
      <c r="C56" s="1"/>
      <c r="D56" s="11">
        <v>0</v>
      </c>
      <c r="E56" s="11">
        <v>-1743</v>
      </c>
      <c r="F56" s="13"/>
      <c r="G56" s="11">
        <v>-49</v>
      </c>
      <c r="H56" s="11">
        <v>-90</v>
      </c>
      <c r="I56" s="13"/>
      <c r="J56" s="11"/>
      <c r="K56" s="13"/>
      <c r="L56" s="13"/>
      <c r="M56" s="13"/>
      <c r="N56" s="13"/>
      <c r="O56" s="13"/>
      <c r="P56" s="13"/>
    </row>
    <row r="57" spans="2:16" s="31" customFormat="1" ht="26.4" x14ac:dyDescent="0.25">
      <c r="B57" s="64" t="str">
        <f>CHOOSE(Contents!$A$1,Support!B247,Support!C247)</f>
        <v>Денежные средства, авансированные за инвестиции в ассоциированные организации и совместные предприятия, учитываемые по методу долевого участия</v>
      </c>
      <c r="C57" s="1"/>
      <c r="D57" s="11"/>
      <c r="E57" s="11"/>
      <c r="F57" s="13"/>
      <c r="G57" s="11"/>
      <c r="H57" s="11"/>
      <c r="I57" s="13"/>
      <c r="J57" s="11">
        <v>-1550</v>
      </c>
      <c r="K57" s="13"/>
      <c r="L57" s="13"/>
      <c r="M57" s="13"/>
      <c r="N57" s="13"/>
      <c r="O57" s="13"/>
      <c r="P57" s="13"/>
    </row>
    <row r="58" spans="2:16" ht="26.4" x14ac:dyDescent="0.25">
      <c r="B58" s="5" t="str">
        <f>CHOOSE(Contents!$A$1,Support!B253,Support!C253)</f>
        <v>Денежные средства, уплаченные за инвестиции в ассоциированные организации и совместные предприятия, учитываемые по методу долевого участия</v>
      </c>
      <c r="D58" s="11">
        <v>-2600</v>
      </c>
      <c r="E58" s="11">
        <v>-2834</v>
      </c>
      <c r="F58" s="13"/>
      <c r="G58" s="11">
        <v>0</v>
      </c>
      <c r="H58" s="11">
        <v>-11625</v>
      </c>
      <c r="I58" s="13"/>
      <c r="J58" s="11"/>
      <c r="K58" s="13"/>
      <c r="L58" s="13"/>
      <c r="M58" s="13"/>
      <c r="N58" s="13"/>
      <c r="O58" s="13"/>
      <c r="P58" s="13"/>
    </row>
    <row r="59" spans="2:16" ht="13.8" thickBot="1" x14ac:dyDescent="0.3">
      <c r="B59" s="26" t="str">
        <f>CHOOSE(Contents!$A$1,Support!B254,Support!C254)</f>
        <v>Чистые денежные средства, использованные в инвестиционной деятельности</v>
      </c>
      <c r="D59" s="27">
        <f>SUM(D43:D58)</f>
        <v>-17224</v>
      </c>
      <c r="E59" s="27">
        <f>SUM(E43:E58)</f>
        <v>-32337</v>
      </c>
      <c r="F59" s="13"/>
      <c r="G59" s="27">
        <f>SUM(G43:G58)</f>
        <v>-25616</v>
      </c>
      <c r="H59" s="27">
        <f>SUM(H43:H58)</f>
        <v>-45085</v>
      </c>
      <c r="I59" s="13"/>
      <c r="J59" s="27">
        <f>SUM(J43:J58)</f>
        <v>-16055</v>
      </c>
      <c r="K59" s="13"/>
      <c r="L59" s="13"/>
      <c r="M59" s="13"/>
      <c r="N59" s="13"/>
      <c r="O59" s="13"/>
      <c r="P59" s="13"/>
    </row>
    <row r="60" spans="2:16" x14ac:dyDescent="0.25">
      <c r="B60" s="18" t="str">
        <f>CHOOSE(Contents!$A$1,Support!B255,Support!C255)</f>
        <v>Денежные потоки от финансовой деятельности</v>
      </c>
      <c r="D60" s="25"/>
      <c r="E60" s="25"/>
      <c r="F60" s="13"/>
      <c r="G60" s="25"/>
      <c r="H60" s="25"/>
      <c r="I60" s="13"/>
      <c r="J60" s="25"/>
      <c r="K60" s="13"/>
      <c r="L60" s="13"/>
      <c r="M60" s="13"/>
      <c r="N60" s="13"/>
      <c r="O60" s="13"/>
      <c r="P60" s="13"/>
    </row>
    <row r="61" spans="2:16" x14ac:dyDescent="0.25">
      <c r="B61" s="5" t="str">
        <f>CHOOSE(Contents!$A$1,Support!B256,Support!C256)</f>
        <v>Погашение обязательств по аренде</v>
      </c>
      <c r="D61" s="11">
        <v>-2315</v>
      </c>
      <c r="E61" s="11">
        <v>-4628</v>
      </c>
      <c r="F61" s="13"/>
      <c r="G61" s="11">
        <v>-1833</v>
      </c>
      <c r="H61" s="11">
        <v>-3763</v>
      </c>
      <c r="I61" s="13"/>
      <c r="J61" s="11">
        <v>-2095</v>
      </c>
      <c r="K61" s="13"/>
      <c r="L61" s="13"/>
      <c r="M61" s="13"/>
      <c r="N61" s="13"/>
      <c r="O61" s="13"/>
      <c r="P61" s="13"/>
    </row>
    <row r="62" spans="2:16" x14ac:dyDescent="0.25">
      <c r="B62" s="5" t="str">
        <f>CHOOSE(Contents!$A$1,Support!B257,Support!C257)</f>
        <v>Займы полученные</v>
      </c>
      <c r="D62" s="11">
        <v>10014</v>
      </c>
      <c r="E62" s="11">
        <v>82226</v>
      </c>
      <c r="F62" s="13"/>
      <c r="G62" s="11">
        <v>63630</v>
      </c>
      <c r="H62" s="11">
        <v>4467</v>
      </c>
      <c r="I62" s="13"/>
      <c r="J62" s="11">
        <v>0</v>
      </c>
      <c r="K62" s="13"/>
      <c r="L62" s="13"/>
      <c r="M62" s="13"/>
      <c r="N62" s="13"/>
      <c r="O62" s="13"/>
      <c r="P62" s="13"/>
    </row>
    <row r="63" spans="2:16" x14ac:dyDescent="0.25">
      <c r="B63" s="5" t="str">
        <f>CHOOSE(Contents!$A$1,Support!B258,Support!C258)</f>
        <v>Займы погашенные</v>
      </c>
      <c r="D63" s="11">
        <v>-3532</v>
      </c>
      <c r="E63" s="11">
        <v>-30198</v>
      </c>
      <c r="F63" s="13"/>
      <c r="G63" s="11">
        <v>-4074</v>
      </c>
      <c r="H63" s="11">
        <v>-14470</v>
      </c>
      <c r="I63" s="13"/>
      <c r="J63" s="11">
        <v>-3471</v>
      </c>
      <c r="K63" s="13"/>
      <c r="L63" s="13"/>
      <c r="M63" s="13"/>
      <c r="N63" s="13"/>
      <c r="O63" s="13"/>
      <c r="P63" s="13"/>
    </row>
    <row r="64" spans="2:16" x14ac:dyDescent="0.25">
      <c r="B64" s="5" t="str">
        <f>CHOOSE(Contents!$A$1,Support!B259,Support!C259)</f>
        <v>Размещение облигаций</v>
      </c>
      <c r="D64" s="11">
        <v>0</v>
      </c>
      <c r="E64" s="11">
        <v>0</v>
      </c>
      <c r="F64" s="13"/>
      <c r="G64" s="11">
        <v>0</v>
      </c>
      <c r="H64" s="11">
        <v>60000</v>
      </c>
      <c r="I64" s="13"/>
      <c r="J64" s="11">
        <v>0</v>
      </c>
      <c r="K64" s="13"/>
      <c r="L64" s="13"/>
      <c r="M64" s="13"/>
      <c r="N64" s="13"/>
      <c r="O64" s="13"/>
      <c r="P64" s="13"/>
    </row>
    <row r="65" spans="2:16" ht="26.4" x14ac:dyDescent="0.25">
      <c r="B65" s="5" t="str">
        <f>CHOOSE(Contents!$A$1,Support!B262,Support!C262)</f>
        <v>Денежные средства, уплаченные за неконтролирующие доли участия в дочерних организациях</v>
      </c>
      <c r="D65" s="11">
        <v>0</v>
      </c>
      <c r="E65" s="11">
        <v>0</v>
      </c>
      <c r="F65" s="13"/>
      <c r="G65" s="11">
        <v>0</v>
      </c>
      <c r="H65" s="11">
        <v>-200</v>
      </c>
      <c r="I65" s="13"/>
      <c r="J65" s="11">
        <v>-250</v>
      </c>
      <c r="K65" s="13"/>
      <c r="L65" s="13"/>
      <c r="M65" s="13"/>
      <c r="N65" s="13"/>
      <c r="O65" s="13"/>
      <c r="P65" s="13"/>
    </row>
    <row r="66" spans="2:16" x14ac:dyDescent="0.25">
      <c r="B66" s="5" t="str">
        <f>CHOOSE(Contents!$A$1,Support!B263,Support!C263)</f>
        <v>Дивиденды, уплаченные неконтролирующим акционерам дочерних организаций</v>
      </c>
      <c r="D66" s="11">
        <v>-85</v>
      </c>
      <c r="E66" s="11">
        <v>-86</v>
      </c>
      <c r="F66" s="13"/>
      <c r="G66" s="11">
        <v>0</v>
      </c>
      <c r="H66" s="11">
        <v>-14</v>
      </c>
      <c r="I66" s="13"/>
      <c r="J66" s="11">
        <v>0</v>
      </c>
      <c r="K66" s="13"/>
      <c r="L66" s="13"/>
      <c r="M66" s="13"/>
      <c r="N66" s="13"/>
      <c r="O66" s="13"/>
      <c r="P66" s="13"/>
    </row>
    <row r="67" spans="2:16" ht="13.8" thickBot="1" x14ac:dyDescent="0.3">
      <c r="B67" s="26" t="str">
        <f>CHOOSE(Contents!$A$1,Support!B265,Support!C265)</f>
        <v>Чистые денежные средства, полученные от финансовой деятельности</v>
      </c>
      <c r="D67" s="27">
        <f>SUM(D61:D66)</f>
        <v>4082</v>
      </c>
      <c r="E67" s="27">
        <f>SUM(E61:E66)</f>
        <v>47314</v>
      </c>
      <c r="F67" s="13"/>
      <c r="G67" s="27">
        <f>SUM(G61:G66)</f>
        <v>57723</v>
      </c>
      <c r="H67" s="27">
        <f>SUM(H61:H66)</f>
        <v>46020</v>
      </c>
      <c r="I67" s="13"/>
      <c r="J67" s="27">
        <f>SUM(J61:J66)</f>
        <v>-5816</v>
      </c>
      <c r="K67" s="13"/>
      <c r="L67" s="13"/>
      <c r="M67" s="13"/>
      <c r="N67" s="13"/>
      <c r="O67" s="13"/>
      <c r="P67" s="13"/>
    </row>
    <row r="68" spans="2:16" x14ac:dyDescent="0.25">
      <c r="B68" s="28" t="str">
        <f>CHOOSE(Contents!$A$1,Support!B266,Support!C266)</f>
        <v>Чистое увеличение денежных средств и их эквивалентов</v>
      </c>
      <c r="D68" s="29">
        <f>SUM(D67,D59,D41)</f>
        <v>-9229</v>
      </c>
      <c r="E68" s="29">
        <f>SUM(E67,E59,E41)</f>
        <v>27526</v>
      </c>
      <c r="F68" s="13"/>
      <c r="G68" s="29">
        <f>SUM(G67,G59,G41)</f>
        <v>32222</v>
      </c>
      <c r="H68" s="29">
        <f>SUM(H67,H59,H41)</f>
        <v>2240</v>
      </c>
      <c r="I68" s="13"/>
      <c r="J68" s="29">
        <f>SUM(J67,J59,J41)</f>
        <v>-20181</v>
      </c>
      <c r="K68" s="13"/>
      <c r="L68" s="13"/>
      <c r="M68" s="13"/>
      <c r="N68" s="13"/>
      <c r="O68" s="13"/>
      <c r="P68" s="13"/>
    </row>
    <row r="69" spans="2:16" x14ac:dyDescent="0.25">
      <c r="B69" s="5" t="str">
        <f>CHOOSE(Contents!$A$1,Support!B267,Support!C267)</f>
        <v>Влияние изменений валютных курсов на денежные средства и их эквиваленты</v>
      </c>
      <c r="D69" s="11">
        <v>-398</v>
      </c>
      <c r="E69" s="11">
        <v>-664</v>
      </c>
      <c r="F69" s="13"/>
      <c r="G69" s="11">
        <v>105</v>
      </c>
      <c r="H69" s="11">
        <v>156</v>
      </c>
      <c r="I69" s="13"/>
      <c r="J69" s="11">
        <v>-21</v>
      </c>
      <c r="K69" s="13"/>
      <c r="L69" s="13"/>
      <c r="M69" s="13"/>
      <c r="N69" s="13"/>
      <c r="O69" s="13"/>
      <c r="P69" s="13"/>
    </row>
    <row r="70" spans="2:16" ht="26.4" x14ac:dyDescent="0.25">
      <c r="B70" s="5" t="str">
        <f>CHOOSE(Contents!$A$1,Support!B268,Support!C268)</f>
        <v>Изменение резерва под ожидаемые кредитные убытки по денежным средствам с ограниченным правом использования</v>
      </c>
      <c r="D70" s="11">
        <v>-1725</v>
      </c>
      <c r="E70" s="11">
        <v>-1679</v>
      </c>
      <c r="F70" s="13"/>
      <c r="G70" s="11">
        <v>30</v>
      </c>
      <c r="H70" s="11">
        <v>-22</v>
      </c>
      <c r="I70" s="13"/>
      <c r="J70" s="11">
        <v>0</v>
      </c>
      <c r="K70" s="13"/>
      <c r="L70" s="13"/>
      <c r="M70" s="13"/>
      <c r="N70" s="13"/>
      <c r="O70" s="13"/>
      <c r="P70" s="13"/>
    </row>
    <row r="71" spans="2:16" ht="26.4" x14ac:dyDescent="0.25">
      <c r="B71" s="5" t="str">
        <f>CHOOSE(Contents!$A$1,Support!B269,Support!C269)</f>
        <v>Денежные средства и их эквиваленты, включённые в состав активов, предназначенных для продажи</v>
      </c>
      <c r="D71" s="11">
        <v>0</v>
      </c>
      <c r="E71" s="11">
        <v>-161</v>
      </c>
      <c r="F71" s="13"/>
      <c r="G71" s="11">
        <v>120</v>
      </c>
      <c r="H71" s="11">
        <v>161</v>
      </c>
      <c r="I71" s="13"/>
      <c r="J71" s="11">
        <v>0</v>
      </c>
      <c r="K71" s="13"/>
      <c r="L71" s="13"/>
      <c r="M71" s="13"/>
      <c r="N71" s="13"/>
      <c r="O71" s="13"/>
      <c r="P71" s="13"/>
    </row>
    <row r="72" spans="2:16" s="31" customFormat="1" x14ac:dyDescent="0.25">
      <c r="B72" s="64" t="str">
        <f>CHOOSE(Contents!$A$1,Support!B270,Support!C270)</f>
        <v>Денежные средства и их эквиваленты на начало периода</v>
      </c>
      <c r="C72" s="1"/>
      <c r="D72" s="11">
        <v>23737</v>
      </c>
      <c r="E72" s="11">
        <v>23737</v>
      </c>
      <c r="F72" s="13"/>
      <c r="G72" s="11">
        <v>48759</v>
      </c>
      <c r="H72" s="11">
        <v>48759</v>
      </c>
      <c r="I72" s="13"/>
      <c r="J72" s="11">
        <v>51294</v>
      </c>
      <c r="K72" s="13"/>
      <c r="L72" s="13"/>
      <c r="M72" s="13"/>
      <c r="N72" s="13"/>
      <c r="O72" s="13"/>
      <c r="P72" s="13"/>
    </row>
    <row r="73" spans="2:16" s="31" customFormat="1" ht="13.8" thickBot="1" x14ac:dyDescent="0.3">
      <c r="B73" s="53" t="str">
        <f>CHOOSE(Contents!$A$1,Support!B271,Support!C271)</f>
        <v>Денежные средства и их эквиваленты на конец периода</v>
      </c>
      <c r="C73" s="1"/>
      <c r="D73" s="54">
        <f>SUM(D68:D72)</f>
        <v>12385</v>
      </c>
      <c r="E73" s="54">
        <f>SUM(E68:E72)</f>
        <v>48759</v>
      </c>
      <c r="F73" s="13"/>
      <c r="G73" s="54">
        <f t="shared" ref="G73:J73" si="0">SUM(G68:G72)</f>
        <v>81236</v>
      </c>
      <c r="H73" s="54">
        <f t="shared" si="0"/>
        <v>51294</v>
      </c>
      <c r="I73" s="13"/>
      <c r="J73" s="54">
        <f t="shared" si="0"/>
        <v>31092</v>
      </c>
      <c r="K73" s="13"/>
      <c r="L73" s="13"/>
      <c r="M73" s="13"/>
      <c r="N73" s="13"/>
      <c r="O73" s="13"/>
      <c r="P73" s="13"/>
    </row>
    <row r="74" spans="2:16" x14ac:dyDescent="0.25">
      <c r="D74" s="13"/>
      <c r="E74" s="13"/>
      <c r="G74" s="13"/>
      <c r="H74" s="13"/>
      <c r="I74" s="40"/>
      <c r="J74" s="13">
        <f>'BS (IFRS)'!L25-J73</f>
        <v>0</v>
      </c>
    </row>
  </sheetData>
  <hyperlinks>
    <hyperlink ref="A1" location="Contents!A1" display="Back" xr:uid="{861DFDAD-FFC6-4E88-BD22-70E21C28D703}"/>
  </hyperlinks>
  <pageMargins left="0.7" right="0.7" top="0.75" bottom="0.75" header="0.3" footer="0.3"/>
  <pageSetup paperSize="9" orientation="portrait"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38"/>
  <sheetViews>
    <sheetView showGridLines="0" zoomScale="70" zoomScaleNormal="60" workbookViewId="0">
      <pane xSplit="2" ySplit="4" topLeftCell="C5" activePane="bottomRight" state="frozen"/>
      <selection activeCell="L62" sqref="L62"/>
      <selection pane="topRight" activeCell="L62" sqref="L62"/>
      <selection pane="bottomLeft" activeCell="L62" sqref="L62"/>
      <selection pane="bottomRight" activeCell="L21" sqref="L21"/>
    </sheetView>
  </sheetViews>
  <sheetFormatPr defaultColWidth="8.58203125" defaultRowHeight="13.2" x14ac:dyDescent="0.25"/>
  <cols>
    <col min="1" max="1" width="2.4140625" style="31" customWidth="1"/>
    <col min="2" max="2" width="61.08203125" style="31" customWidth="1"/>
    <col min="3" max="3" width="2.08203125" style="31" customWidth="1"/>
    <col min="4" max="5" width="9.33203125" style="31" customWidth="1"/>
    <col min="6" max="6" width="2.6640625" style="31" customWidth="1"/>
    <col min="7" max="8" width="10.25" style="31" customWidth="1"/>
    <col min="9" max="9" width="3.9140625" style="31" customWidth="1"/>
    <col min="10" max="10" width="10.25" style="31" customWidth="1"/>
    <col min="11" max="16384" width="8.58203125" style="31"/>
  </cols>
  <sheetData>
    <row r="1" spans="1:10" x14ac:dyDescent="0.25">
      <c r="A1" s="111" t="str">
        <f>CHOOSE(Contents!$A$1,Support!$B$2,Support!$C$2)</f>
        <v>Содержание</v>
      </c>
    </row>
    <row r="3" spans="1:10" x14ac:dyDescent="0.25">
      <c r="D3" s="38"/>
      <c r="E3" s="38"/>
      <c r="G3" s="38"/>
      <c r="H3" s="38"/>
      <c r="J3" s="38"/>
    </row>
    <row r="4" spans="1:10" x14ac:dyDescent="0.25">
      <c r="B4" s="41" t="str">
        <f>CHOOSE(Contents!$A$1,Support!B275,Support!C275)</f>
        <v>млн руб.</v>
      </c>
      <c r="C4" s="60"/>
      <c r="D4" s="32" t="str">
        <f>CHOOSE(Contents!$A$1,Support!S$4,Support!S$5)</f>
        <v>6 мес. 2022</v>
      </c>
      <c r="E4" s="32" t="str">
        <f>CHOOSE(Contents!$A$1,Support!X$1,Support!X$2)</f>
        <v>12 мес. 2022</v>
      </c>
      <c r="G4" s="32" t="str">
        <f>CHOOSE(Contents!$A$1,Support!AD$1,Support!AD$2)</f>
        <v>6 мес. 2023</v>
      </c>
      <c r="H4" s="32" t="str">
        <f>CHOOSE(Contents!$A$1,Support!AF$1,Support!AF$2)</f>
        <v>12 мес.2023</v>
      </c>
      <c r="J4" s="32" t="str">
        <f>CHOOSE(Contents!$A$1,Support!AJ$1,Support!AJ$2)</f>
        <v>6 мес. 2024</v>
      </c>
    </row>
    <row r="5" spans="1:10" x14ac:dyDescent="0.25">
      <c r="B5" s="166" t="str">
        <f>CHOOSE(Contents!$A$1,Support!B14,Support!C14)</f>
        <v>Итого по группе</v>
      </c>
      <c r="D5" s="166"/>
      <c r="E5" s="166"/>
      <c r="G5" s="166"/>
      <c r="H5" s="166"/>
      <c r="J5" s="166"/>
    </row>
    <row r="6" spans="1:10" x14ac:dyDescent="0.25">
      <c r="B6" s="169" t="str">
        <f>CHOOSE(Contents!$A$1,Support!B15,Support!C15)</f>
        <v>Выручка</v>
      </c>
      <c r="D6" s="188">
        <f>'Segments Performance'!D7</f>
        <v>42003</v>
      </c>
      <c r="E6" s="188">
        <f>'Segments Performance'!E7</f>
        <v>97770</v>
      </c>
      <c r="G6" s="188">
        <f>'Segments Performance'!G7</f>
        <v>57250</v>
      </c>
      <c r="H6" s="188">
        <f>'Segments Performance'!H7</f>
        <v>132770</v>
      </c>
      <c r="J6" s="188">
        <f>'Segments Performance'!J7</f>
        <v>70188</v>
      </c>
    </row>
    <row r="7" spans="1:10" x14ac:dyDescent="0.25">
      <c r="B7" s="189" t="str">
        <f>CHOOSE(Contents!$A$1,Support!B16,Support!C16)</f>
        <v>Итого операционные расходы</v>
      </c>
      <c r="D7" s="190">
        <f>'Segments Performance'!D8</f>
        <v>-39658</v>
      </c>
      <c r="E7" s="190">
        <f>'Segments Performance'!E8</f>
        <v>-82981</v>
      </c>
      <c r="G7" s="188">
        <f>'Segments Performance'!G8</f>
        <v>-54382</v>
      </c>
      <c r="H7" s="188">
        <f>'Segments Performance'!H8</f>
        <v>-133385</v>
      </c>
      <c r="J7" s="188">
        <f>'Segments Performance'!J8</f>
        <v>-71020</v>
      </c>
    </row>
    <row r="8" spans="1:10" x14ac:dyDescent="0.25">
      <c r="B8" s="191" t="str">
        <f>CHOOSE(Contents!$A$1,Support!B17,Support!C17)</f>
        <v>Корректировки</v>
      </c>
      <c r="C8" s="46"/>
      <c r="D8" s="190"/>
      <c r="E8" s="190"/>
      <c r="G8" s="190"/>
      <c r="H8" s="190"/>
      <c r="J8" s="190"/>
    </row>
    <row r="9" spans="1:10" x14ac:dyDescent="0.25">
      <c r="B9" s="192" t="str">
        <f>CHOOSE(Contents!$A$1,Support!B18,Support!C18)</f>
        <v>Платежи, основанные на акциях</v>
      </c>
      <c r="D9" s="193">
        <f>'Segments Performance'!D10</f>
        <v>4410</v>
      </c>
      <c r="E9" s="193">
        <f>'Segments Performance'!E10</f>
        <v>5186</v>
      </c>
      <c r="G9" s="193">
        <f>'Segments Performance'!G10</f>
        <v>1024</v>
      </c>
      <c r="H9" s="193">
        <f>'Segments Performance'!H10</f>
        <v>1110</v>
      </c>
      <c r="J9" s="193">
        <f>'Segments Performance'!J10</f>
        <v>141</v>
      </c>
    </row>
    <row r="10" spans="1:10" s="165" customFormat="1" x14ac:dyDescent="0.25">
      <c r="B10" s="174" t="str">
        <f>CHOOSE(Contents!$A$1,Support!B19,Support!C19)</f>
        <v>Скорр. EBITDA</v>
      </c>
      <c r="D10" s="194">
        <f>'Segments Performance'!D11</f>
        <v>6755</v>
      </c>
      <c r="E10" s="194">
        <f>'Segments Performance'!E11</f>
        <v>19975</v>
      </c>
      <c r="G10" s="194">
        <f>'Segments Performance'!G11</f>
        <v>3892</v>
      </c>
      <c r="H10" s="194">
        <f>'Segments Performance'!H11</f>
        <v>495</v>
      </c>
      <c r="J10" s="194">
        <f>'Segments Performance'!J11</f>
        <v>-691</v>
      </c>
    </row>
    <row r="11" spans="1:10" x14ac:dyDescent="0.25">
      <c r="B11" s="195"/>
      <c r="D11" s="147"/>
      <c r="E11" s="147"/>
      <c r="G11" s="147"/>
      <c r="H11" s="147"/>
      <c r="J11" s="147"/>
    </row>
    <row r="12" spans="1:10" x14ac:dyDescent="0.25">
      <c r="B12" s="71" t="str">
        <f>CHOOSE(Contents!$A$1,Support!B316,Support!C316)</f>
        <v>Скорректированный показатель EBITDA Группы</v>
      </c>
      <c r="D12" s="39">
        <v>6755</v>
      </c>
      <c r="E12" s="123">
        <v>19975</v>
      </c>
      <c r="G12" s="123">
        <v>3892</v>
      </c>
      <c r="H12" s="123">
        <v>495</v>
      </c>
      <c r="J12" s="194">
        <v>-691</v>
      </c>
    </row>
    <row r="13" spans="1:10" ht="12.6" customHeight="1" x14ac:dyDescent="0.25">
      <c r="B13" s="196" t="str">
        <f>CHOOSE(Contents!$A$1,Support!B317,Support!C317)</f>
        <v>Платежи, основанные на акциях</v>
      </c>
      <c r="D13" s="101">
        <v>-4410</v>
      </c>
      <c r="E13" s="101">
        <v>-5186</v>
      </c>
      <c r="G13" s="101">
        <v>-1024</v>
      </c>
      <c r="H13" s="101">
        <v>-1110</v>
      </c>
      <c r="J13" s="101">
        <v>-141</v>
      </c>
    </row>
    <row r="14" spans="1:10" x14ac:dyDescent="0.25">
      <c r="B14" s="72" t="str">
        <f>CHOOSE(Contents!$A$1,Support!B318,Support!C318)</f>
        <v>Износ и амортизация</v>
      </c>
      <c r="D14" s="35">
        <v>-8889</v>
      </c>
      <c r="E14" s="101">
        <v>-18113</v>
      </c>
      <c r="G14" s="101">
        <v>-11437</v>
      </c>
      <c r="H14" s="101">
        <v>-23714</v>
      </c>
      <c r="J14" s="101">
        <v>-14202</v>
      </c>
    </row>
    <row r="15" spans="1:10" x14ac:dyDescent="0.25">
      <c r="B15" s="72" t="str">
        <f>CHOOSE(Contents!$A$1,Support!B319,Support!C319)</f>
        <v>Обесценение нематериальных активов</v>
      </c>
      <c r="D15" s="35">
        <v>-1009</v>
      </c>
      <c r="E15" s="101">
        <v>-1052</v>
      </c>
      <c r="F15" s="147"/>
      <c r="G15" s="101">
        <v>0</v>
      </c>
      <c r="H15" s="101">
        <v>0</v>
      </c>
      <c r="J15" s="101">
        <v>0</v>
      </c>
    </row>
    <row r="16" spans="1:10" ht="26.4" x14ac:dyDescent="0.25">
      <c r="B16" s="72" t="str">
        <f>CHOOSE(Contents!$A$1,Support!B320,Support!C320)</f>
        <v>Доля в убытке ассоциированных организаций и совместных предприятий, учитываемых по методу долевого участия</v>
      </c>
      <c r="D16" s="35">
        <v>-14474</v>
      </c>
      <c r="E16" s="101">
        <v>-16994</v>
      </c>
      <c r="F16" s="147"/>
      <c r="G16" s="101">
        <v>11</v>
      </c>
      <c r="H16" s="101">
        <v>684</v>
      </c>
      <c r="J16" s="101">
        <v>1572</v>
      </c>
    </row>
    <row r="17" spans="2:10" x14ac:dyDescent="0.25">
      <c r="B17" s="72" t="str">
        <f>CHOOSE(Contents!$A$1,Support!B321,Support!C321)</f>
        <v>Финансовые доходы</v>
      </c>
      <c r="D17" s="35">
        <v>520</v>
      </c>
      <c r="E17" s="101">
        <v>6561</v>
      </c>
      <c r="F17" s="147"/>
      <c r="G17" s="101">
        <v>3135</v>
      </c>
      <c r="H17" s="101">
        <v>10288</v>
      </c>
      <c r="J17" s="101">
        <v>4153</v>
      </c>
    </row>
    <row r="18" spans="2:10" x14ac:dyDescent="0.25">
      <c r="B18" s="72" t="str">
        <f>CHOOSE(Contents!$A$1,Support!B322,Support!C322)</f>
        <v>Финансовые расходы</v>
      </c>
      <c r="D18" s="35">
        <v>-8301</v>
      </c>
      <c r="E18" s="101">
        <v>-12379</v>
      </c>
      <c r="F18" s="147"/>
      <c r="G18" s="101">
        <v>-7098</v>
      </c>
      <c r="H18" s="101">
        <v>-17759</v>
      </c>
      <c r="J18" s="101">
        <v>-12347</v>
      </c>
    </row>
    <row r="19" spans="2:10" x14ac:dyDescent="0.25">
      <c r="B19" s="72" t="str">
        <f>CHOOSE(Contents!$A$1,Support!B323,Support!C323)</f>
        <v>Восстановление резервов в связи с истечением срока исковой давности</v>
      </c>
      <c r="D19" s="101">
        <v>0</v>
      </c>
      <c r="E19" s="101">
        <v>0</v>
      </c>
      <c r="F19" s="147"/>
      <c r="G19" s="101">
        <v>0</v>
      </c>
      <c r="H19" s="101">
        <v>906</v>
      </c>
      <c r="J19" s="101">
        <v>0</v>
      </c>
    </row>
    <row r="20" spans="2:10" x14ac:dyDescent="0.25">
      <c r="B20" s="72" t="str">
        <f>CHOOSE(Contents!$A$1,Support!B324,Support!C324)</f>
        <v>Прочие внереализационные доходы/(расходы)</v>
      </c>
      <c r="D20" s="35">
        <v>45</v>
      </c>
      <c r="E20" s="101">
        <v>187</v>
      </c>
      <c r="G20" s="101">
        <v>-60</v>
      </c>
      <c r="H20" s="101">
        <v>110</v>
      </c>
      <c r="J20" s="101">
        <v>-15</v>
      </c>
    </row>
    <row r="21" spans="2:10" x14ac:dyDescent="0.25">
      <c r="B21" s="72" t="str">
        <f>CHOOSE(Contents!$A$1,Support!B325,Support!C325)</f>
        <v>Обесценение гудвила</v>
      </c>
      <c r="D21" s="35">
        <v>-9256</v>
      </c>
      <c r="E21" s="101">
        <v>-9681</v>
      </c>
      <c r="G21" s="101">
        <v>0</v>
      </c>
      <c r="H21" s="101">
        <v>0</v>
      </c>
      <c r="J21" s="101">
        <v>0</v>
      </c>
    </row>
    <row r="22" spans="2:10" ht="26.4" x14ac:dyDescent="0.25">
      <c r="B22" s="72" t="str">
        <f>CHOOSE(Contents!$A$1,Support!B326,Support!C326)</f>
        <v>Чистый (убыток)/прибыль от финансовых активов и обязательств, оцениваемых по справедливой стоимости через прибыль или убыток</v>
      </c>
      <c r="D22" s="35">
        <v>-7477</v>
      </c>
      <c r="E22" s="101">
        <v>-10486</v>
      </c>
      <c r="G22" s="101">
        <v>-1116</v>
      </c>
      <c r="H22" s="101">
        <v>-1838</v>
      </c>
      <c r="J22" s="101">
        <v>29</v>
      </c>
    </row>
    <row r="23" spans="2:10" x14ac:dyDescent="0.25">
      <c r="B23" s="72" t="str">
        <f>CHOOSE(Contents!$A$1,Support!B327,Support!C327)</f>
        <v>Прибыль от продажи дочерних компаний</v>
      </c>
      <c r="D23" s="35">
        <v>0</v>
      </c>
      <c r="E23" s="101">
        <v>13</v>
      </c>
      <c r="G23" s="101">
        <v>8</v>
      </c>
      <c r="H23" s="101">
        <v>92</v>
      </c>
      <c r="J23" s="101">
        <v>0</v>
      </c>
    </row>
    <row r="24" spans="2:10" ht="26.4" x14ac:dyDescent="0.25">
      <c r="B24" s="72" t="str">
        <f>CHOOSE(Contents!$A$1,Support!B328,Support!C328)</f>
        <v>Восстановление обесценения ассоциированных компаний, учитываемых по методу долевого участия</v>
      </c>
      <c r="C24" s="101"/>
      <c r="D24" s="101">
        <v>0</v>
      </c>
      <c r="E24" s="101">
        <v>0</v>
      </c>
      <c r="G24" s="101">
        <v>0</v>
      </c>
      <c r="H24" s="101">
        <v>295</v>
      </c>
      <c r="J24" s="101">
        <v>0</v>
      </c>
    </row>
    <row r="25" spans="2:10" ht="26.4" x14ac:dyDescent="0.25">
      <c r="B25" s="72" t="str">
        <f>CHOOSE(Contents!$A$1,Support!B329,Support!C329)</f>
        <v>Обесценение ассоциированных организаций и совместных предприятий, учитываемых по методу долевого участия</v>
      </c>
      <c r="D25" s="35">
        <v>-12825</v>
      </c>
      <c r="E25" s="101">
        <v>-13973</v>
      </c>
      <c r="G25" s="101">
        <v>0</v>
      </c>
      <c r="H25" s="101">
        <v>0</v>
      </c>
      <c r="J25" s="101">
        <v>0</v>
      </c>
    </row>
    <row r="26" spans="2:10" x14ac:dyDescent="0.25">
      <c r="B26" s="72" t="str">
        <f>CHOOSE(Contents!$A$1,Support!B330,Support!C330)</f>
        <v>Убыток от переоценки активов, предназначенных для продажи</v>
      </c>
      <c r="D26" s="35">
        <v>0</v>
      </c>
      <c r="E26" s="101">
        <v>-283</v>
      </c>
      <c r="G26" s="101">
        <v>0</v>
      </c>
      <c r="H26" s="101">
        <v>0</v>
      </c>
      <c r="J26" s="101">
        <v>0</v>
      </c>
    </row>
    <row r="27" spans="2:10" ht="26.4" x14ac:dyDescent="0.25">
      <c r="B27" s="72" t="str">
        <f>CHOOSE(Contents!$A$1,Support!B331,Support!C331)</f>
        <v>Прибыль от переоценки ранее принадлежащих долей участия в совместных предприятиях и ассоциированных организациях</v>
      </c>
      <c r="D27" s="35">
        <v>0</v>
      </c>
      <c r="E27" s="101">
        <v>24360</v>
      </c>
      <c r="G27" s="101">
        <v>0</v>
      </c>
      <c r="H27" s="101">
        <v>310</v>
      </c>
      <c r="J27" s="101">
        <v>0</v>
      </c>
    </row>
    <row r="28" spans="2:10" x14ac:dyDescent="0.25">
      <c r="B28" s="72" t="str">
        <f>CHOOSE(Contents!$A$1,Support!B332,Support!C332)</f>
        <v>Убыток от переоценки финансовых инструментов</v>
      </c>
      <c r="D28" s="35">
        <v>-25</v>
      </c>
      <c r="E28" s="101">
        <v>-123</v>
      </c>
      <c r="G28" s="101">
        <v>-38</v>
      </c>
      <c r="H28" s="101">
        <v>-4584</v>
      </c>
      <c r="J28" s="101">
        <v>-3886</v>
      </c>
    </row>
    <row r="29" spans="2:10" ht="26.4" x14ac:dyDescent="0.25">
      <c r="B29" s="72" t="str">
        <f>CHOOSE(Contents!$A$1,Support!B333,Support!C333)</f>
        <v>Резерв под ожидаемые кредитные убытки по денежным средствам с ограниченным правом использования</v>
      </c>
      <c r="D29" s="35">
        <v>-2065</v>
      </c>
      <c r="E29" s="101">
        <v>-2190</v>
      </c>
      <c r="G29" s="101">
        <v>-34</v>
      </c>
      <c r="H29" s="101">
        <v>-64</v>
      </c>
      <c r="J29" s="101">
        <v>0</v>
      </c>
    </row>
    <row r="30" spans="2:10" x14ac:dyDescent="0.25">
      <c r="B30" s="72" t="str">
        <f>CHOOSE(Contents!$A$1,Support!B334,Support!C334)</f>
        <v>Курсовые разницы</v>
      </c>
      <c r="D30" s="35">
        <v>13088</v>
      </c>
      <c r="E30" s="101">
        <v>9867</v>
      </c>
      <c r="G30" s="101">
        <v>2349</v>
      </c>
      <c r="H30" s="101">
        <v>1681</v>
      </c>
      <c r="J30" s="101">
        <v>1113</v>
      </c>
    </row>
    <row r="31" spans="2:10" x14ac:dyDescent="0.25">
      <c r="B31" s="72" t="str">
        <f>CHOOSE(Contents!$A$1,Support!B335,Support!C335)</f>
        <v>Расходы по налогу на прибыль</v>
      </c>
      <c r="D31" s="35">
        <v>-2099</v>
      </c>
      <c r="E31" s="101">
        <v>-3149</v>
      </c>
      <c r="G31" s="101">
        <v>38</v>
      </c>
      <c r="H31" s="101">
        <v>-83</v>
      </c>
      <c r="J31" s="101">
        <v>-202</v>
      </c>
    </row>
    <row r="32" spans="2:10" x14ac:dyDescent="0.25">
      <c r="B32" s="72" t="str">
        <f>CHOOSE(Contents!$A$1,Support!B336,Support!C336)</f>
        <v>Чистая прибыль/(убыток) по прекращенной деятельности</v>
      </c>
      <c r="D32" s="35">
        <v>-869</v>
      </c>
      <c r="E32" s="101">
        <v>28736</v>
      </c>
      <c r="G32" s="101">
        <v>0</v>
      </c>
      <c r="H32" s="101">
        <v>0</v>
      </c>
      <c r="J32" s="101">
        <v>0</v>
      </c>
    </row>
    <row r="33" spans="2:10" ht="13.8" thickBot="1" x14ac:dyDescent="0.3">
      <c r="B33" s="68" t="str">
        <f>CHOOSE(Contents!$A$1,Support!B337,Support!C337)</f>
        <v>Итого чистый (убыток)/прибыль по МСФО</v>
      </c>
      <c r="D33" s="37">
        <f t="shared" ref="D33:E33" si="0">SUM(D12:D32)</f>
        <v>-51291</v>
      </c>
      <c r="E33" s="37">
        <f t="shared" si="0"/>
        <v>-3910</v>
      </c>
      <c r="F33" s="110"/>
      <c r="G33" s="37">
        <f t="shared" ref="G33:J33" si="1">SUM(G12:G32)</f>
        <v>-11374</v>
      </c>
      <c r="H33" s="37">
        <f t="shared" si="1"/>
        <v>-34291</v>
      </c>
      <c r="J33" s="37">
        <f t="shared" si="1"/>
        <v>-24617</v>
      </c>
    </row>
    <row r="34" spans="2:10" ht="25.95" customHeight="1" thickTop="1" x14ac:dyDescent="0.25">
      <c r="B34" s="72" t="str">
        <f>CHOOSE(Contents!$A$1,Support!B338,Support!C338)</f>
        <v>Эффект от курсовых разниц при пересчете операций зарубежных совместных предприятий</v>
      </c>
      <c r="D34" s="35">
        <v>1002</v>
      </c>
      <c r="E34" s="101">
        <v>1002</v>
      </c>
      <c r="G34" s="101"/>
      <c r="H34" s="101"/>
      <c r="J34" s="101"/>
    </row>
    <row r="35" spans="2:10" x14ac:dyDescent="0.25">
      <c r="B35" s="72" t="str">
        <f>CHOOSE(Contents!$A$1,Support!B339,Support!C339)</f>
        <v>Эффект от курсовых разниц при пересчете операций зарубежных организаций</v>
      </c>
      <c r="D35" s="35">
        <v>-3189</v>
      </c>
      <c r="E35" s="101">
        <v>-26</v>
      </c>
      <c r="G35" s="101">
        <v>2588</v>
      </c>
      <c r="H35" s="101">
        <v>3509</v>
      </c>
      <c r="J35" s="101">
        <v>-99</v>
      </c>
    </row>
    <row r="36" spans="2:10" ht="13.8" thickBot="1" x14ac:dyDescent="0.3">
      <c r="B36" s="68" t="str">
        <f>CHOOSE(Contents!$A$1,Support!B340,Support!C340)</f>
        <v>Итого совокупный (убыток)/прибыль по МСФО, за вычетом налога на прибыль</v>
      </c>
      <c r="D36" s="37">
        <f t="shared" ref="D36" si="2">SUM(D33:D35)</f>
        <v>-53478</v>
      </c>
      <c r="E36" s="37">
        <f>SUM(E33:E35)</f>
        <v>-2934</v>
      </c>
      <c r="F36" s="110"/>
      <c r="G36" s="37">
        <f t="shared" ref="G36:J36" si="3">SUM(G33:G35)</f>
        <v>-8786</v>
      </c>
      <c r="H36" s="37">
        <f t="shared" si="3"/>
        <v>-30782</v>
      </c>
      <c r="J36" s="37">
        <f t="shared" si="3"/>
        <v>-24716</v>
      </c>
    </row>
    <row r="37" spans="2:10" ht="13.8" thickTop="1" x14ac:dyDescent="0.25">
      <c r="D37" s="110">
        <f>'PnL (IFRS)'!E48-D36</f>
        <v>0</v>
      </c>
      <c r="E37" s="110">
        <f>'PnL (IFRS)'!F48-E36</f>
        <v>0</v>
      </c>
      <c r="G37" s="110">
        <f>'PnL (IFRS)'!H48-G36</f>
        <v>0</v>
      </c>
      <c r="H37" s="110">
        <f>'PnL (IFRS)'!I48-H36</f>
        <v>0</v>
      </c>
      <c r="I37" s="110"/>
      <c r="J37" s="110">
        <f>'PnL (IFRS)'!K48-J36</f>
        <v>0</v>
      </c>
    </row>
    <row r="38" spans="2:10" x14ac:dyDescent="0.25">
      <c r="D38" s="110"/>
      <c r="E38" s="110"/>
      <c r="G38" s="110"/>
      <c r="H38" s="110"/>
      <c r="J38" s="110"/>
    </row>
  </sheetData>
  <hyperlinks>
    <hyperlink ref="A1" location="Contents!A1" display="Back" xr:uid="{5521D914-D0F3-4EA4-82B9-CE71D517BF21}"/>
  </hyperlinks>
  <pageMargins left="0.7" right="0.7" top="0.75" bottom="0.75" header="0.3" footer="0.3"/>
  <pageSetup paperSize="9" orientation="portrait"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68510-9860-4F56-83A4-24EB6E3250EF}">
  <sheetPr codeName="Sheet8">
    <tabColor theme="0" tint="-0.499984740745262"/>
  </sheetPr>
  <dimension ref="B1:AM486"/>
  <sheetViews>
    <sheetView zoomScale="90" zoomScaleNormal="90" workbookViewId="0">
      <pane xSplit="2" ySplit="1" topLeftCell="C213" activePane="bottomRight" state="frozen"/>
      <selection pane="topRight" activeCell="C1" sqref="C1"/>
      <selection pane="bottomLeft" activeCell="A2" sqref="A2"/>
      <selection pane="bottomRight" activeCell="B224" sqref="B224"/>
    </sheetView>
  </sheetViews>
  <sheetFormatPr defaultColWidth="8.9140625" defaultRowHeight="13.2" x14ac:dyDescent="0.25"/>
  <cols>
    <col min="1" max="1" width="3.9140625" style="1" customWidth="1"/>
    <col min="2" max="2" width="42.58203125" style="1" customWidth="1"/>
    <col min="3" max="3" width="51.4140625" style="4" customWidth="1"/>
    <col min="4" max="4" width="4.9140625" style="79" customWidth="1"/>
    <col min="5" max="5" width="4.4140625" style="1" bestFit="1" customWidth="1"/>
    <col min="6" max="6" width="6.5" style="1" bestFit="1" customWidth="1"/>
    <col min="7" max="7" width="3.4140625" style="1" customWidth="1"/>
    <col min="8" max="8" width="9.9140625" style="1" bestFit="1" customWidth="1"/>
    <col min="9" max="10" width="9.5" style="1" bestFit="1" customWidth="1"/>
    <col min="11" max="11" width="7.5" style="1" bestFit="1" customWidth="1"/>
    <col min="12" max="12" width="6.58203125" style="1" bestFit="1" customWidth="1"/>
    <col min="13" max="15" width="9.4140625" style="1" bestFit="1" customWidth="1"/>
    <col min="16" max="16" width="7.08203125" style="1" bestFit="1" customWidth="1"/>
    <col min="17" max="17" width="7.4140625" style="1" bestFit="1" customWidth="1"/>
    <col min="18" max="19" width="9.5" style="1" bestFit="1" customWidth="1"/>
    <col min="20" max="21" width="9.5" style="1" customWidth="1"/>
    <col min="22" max="22" width="9.5" style="1" bestFit="1" customWidth="1"/>
    <col min="23" max="24" width="7.4140625" style="1" bestFit="1" customWidth="1"/>
    <col min="25" max="25" width="7.5" style="1" bestFit="1" customWidth="1"/>
    <col min="26" max="26" width="6.58203125" style="1" bestFit="1" customWidth="1"/>
    <col min="27" max="16384" width="8.9140625" style="1"/>
  </cols>
  <sheetData>
    <row r="1" spans="2:39" x14ac:dyDescent="0.25">
      <c r="B1" s="60" t="s">
        <v>363</v>
      </c>
      <c r="C1" s="2" t="s">
        <v>364</v>
      </c>
      <c r="E1" s="60" t="s">
        <v>363</v>
      </c>
      <c r="F1" s="1" t="s">
        <v>34</v>
      </c>
      <c r="H1" s="1" t="s">
        <v>1</v>
      </c>
      <c r="I1" s="1" t="s">
        <v>2</v>
      </c>
      <c r="J1" s="1" t="s">
        <v>3</v>
      </c>
      <c r="K1" s="1" t="s">
        <v>4</v>
      </c>
      <c r="L1" s="1" t="s">
        <v>0</v>
      </c>
      <c r="N1" s="1" t="s">
        <v>128</v>
      </c>
      <c r="O1" s="1" t="s">
        <v>143</v>
      </c>
      <c r="P1" s="1" t="s">
        <v>144</v>
      </c>
      <c r="S1" s="1" t="s">
        <v>497</v>
      </c>
      <c r="T1" s="1" t="s">
        <v>503</v>
      </c>
      <c r="U1" s="1" t="s">
        <v>505</v>
      </c>
      <c r="V1" s="1" t="s">
        <v>365</v>
      </c>
      <c r="W1" s="1" t="s">
        <v>367</v>
      </c>
      <c r="X1" s="1" t="s">
        <v>576</v>
      </c>
      <c r="Z1" s="1" t="s">
        <v>499</v>
      </c>
      <c r="AA1" s="1" t="s">
        <v>509</v>
      </c>
      <c r="AB1" s="1" t="s">
        <v>522</v>
      </c>
      <c r="AC1" s="1" t="s">
        <v>530</v>
      </c>
      <c r="AD1" s="1" t="s">
        <v>511</v>
      </c>
      <c r="AE1" s="1" t="s">
        <v>523</v>
      </c>
      <c r="AF1" s="1" t="s">
        <v>528</v>
      </c>
      <c r="AH1" s="1" t="s">
        <v>639</v>
      </c>
      <c r="AI1" s="1" t="s">
        <v>644</v>
      </c>
      <c r="AJ1" s="1" t="s">
        <v>647</v>
      </c>
      <c r="AL1" s="1" t="s">
        <v>637</v>
      </c>
      <c r="AM1" s="1" t="s">
        <v>636</v>
      </c>
    </row>
    <row r="2" spans="2:39" x14ac:dyDescent="0.25">
      <c r="B2" s="1" t="s">
        <v>113</v>
      </c>
      <c r="C2" s="4" t="s">
        <v>359</v>
      </c>
      <c r="E2" s="60" t="s">
        <v>364</v>
      </c>
      <c r="F2" s="1">
        <v>2019</v>
      </c>
      <c r="H2" s="1" t="s">
        <v>205</v>
      </c>
      <c r="I2" s="1" t="s">
        <v>206</v>
      </c>
      <c r="J2" s="1" t="s">
        <v>207</v>
      </c>
      <c r="K2" s="1" t="s">
        <v>208</v>
      </c>
      <c r="L2" s="1">
        <v>2020</v>
      </c>
      <c r="N2" s="1" t="s">
        <v>374</v>
      </c>
      <c r="O2" s="1" t="s">
        <v>204</v>
      </c>
      <c r="P2" s="1">
        <v>2021</v>
      </c>
      <c r="S2" s="1" t="s">
        <v>498</v>
      </c>
      <c r="T2" s="1" t="s">
        <v>504</v>
      </c>
      <c r="U2" s="1" t="s">
        <v>506</v>
      </c>
      <c r="V2" s="1" t="s">
        <v>377</v>
      </c>
      <c r="W2" s="1" t="s">
        <v>368</v>
      </c>
      <c r="X2" s="1" t="s">
        <v>575</v>
      </c>
      <c r="Z2" s="1" t="s">
        <v>500</v>
      </c>
      <c r="AA2" s="1" t="s">
        <v>510</v>
      </c>
      <c r="AB2" s="1" t="s">
        <v>521</v>
      </c>
      <c r="AC2" s="1" t="s">
        <v>531</v>
      </c>
      <c r="AD2" s="1" t="s">
        <v>512</v>
      </c>
      <c r="AE2" s="1" t="s">
        <v>524</v>
      </c>
      <c r="AF2" s="1" t="s">
        <v>577</v>
      </c>
      <c r="AH2" s="1" t="s">
        <v>640</v>
      </c>
      <c r="AI2" s="1" t="s">
        <v>645</v>
      </c>
      <c r="AJ2" s="1" t="s">
        <v>646</v>
      </c>
      <c r="AL2" s="1" t="s">
        <v>451</v>
      </c>
      <c r="AM2" s="1" t="s">
        <v>527</v>
      </c>
    </row>
    <row r="3" spans="2:39" x14ac:dyDescent="0.25">
      <c r="B3" s="1" t="s">
        <v>109</v>
      </c>
      <c r="C3" s="4" t="s">
        <v>354</v>
      </c>
    </row>
    <row r="4" spans="2:39" x14ac:dyDescent="0.25">
      <c r="B4" s="1" t="s">
        <v>145</v>
      </c>
      <c r="C4" s="4" t="s">
        <v>355</v>
      </c>
      <c r="E4" s="60" t="s">
        <v>363</v>
      </c>
      <c r="F4" s="1" t="s">
        <v>34</v>
      </c>
      <c r="H4" s="1" t="s">
        <v>131</v>
      </c>
      <c r="I4" s="1" t="s">
        <v>132</v>
      </c>
      <c r="J4" s="1" t="s">
        <v>115</v>
      </c>
      <c r="K4" s="1" t="s">
        <v>0</v>
      </c>
      <c r="M4" s="1" t="s">
        <v>133</v>
      </c>
      <c r="N4" s="1" t="s">
        <v>134</v>
      </c>
      <c r="O4" s="1" t="s">
        <v>128</v>
      </c>
      <c r="P4" s="1" t="s">
        <v>144</v>
      </c>
      <c r="R4" s="1" t="s">
        <v>173</v>
      </c>
      <c r="S4" s="1" t="s">
        <v>188</v>
      </c>
      <c r="V4" s="1" t="s">
        <v>365</v>
      </c>
      <c r="W4" s="1" t="s">
        <v>576</v>
      </c>
      <c r="X4" s="1" t="s">
        <v>453</v>
      </c>
      <c r="Z4" s="1" t="s">
        <v>501</v>
      </c>
      <c r="AA4" s="1" t="s">
        <v>511</v>
      </c>
      <c r="AB4" s="1" t="s">
        <v>523</v>
      </c>
      <c r="AC4" s="1" t="s">
        <v>528</v>
      </c>
      <c r="AH4" s="1" t="s">
        <v>641</v>
      </c>
      <c r="AI4" s="1" t="s">
        <v>647</v>
      </c>
    </row>
    <row r="5" spans="2:39" x14ac:dyDescent="0.25">
      <c r="B5" s="1" t="s">
        <v>126</v>
      </c>
      <c r="C5" s="4" t="s">
        <v>464</v>
      </c>
      <c r="E5" s="60" t="s">
        <v>364</v>
      </c>
      <c r="F5" s="1">
        <v>2019</v>
      </c>
      <c r="H5" s="1" t="s">
        <v>369</v>
      </c>
      <c r="I5" s="1" t="s">
        <v>370</v>
      </c>
      <c r="J5" s="1" t="s">
        <v>371</v>
      </c>
      <c r="K5" s="1">
        <v>2020</v>
      </c>
      <c r="M5" s="1" t="s">
        <v>372</v>
      </c>
      <c r="N5" s="1" t="s">
        <v>373</v>
      </c>
      <c r="O5" s="1" t="s">
        <v>374</v>
      </c>
      <c r="P5" s="1">
        <v>2021</v>
      </c>
      <c r="R5" s="1" t="s">
        <v>375</v>
      </c>
      <c r="S5" s="1" t="s">
        <v>376</v>
      </c>
      <c r="V5" s="1" t="s">
        <v>377</v>
      </c>
      <c r="W5" s="1" t="s">
        <v>575</v>
      </c>
      <c r="X5" s="1" t="s">
        <v>452</v>
      </c>
      <c r="Z5" s="1" t="s">
        <v>502</v>
      </c>
      <c r="AA5" s="1" t="s">
        <v>512</v>
      </c>
      <c r="AB5" s="1" t="s">
        <v>524</v>
      </c>
      <c r="AC5" s="1" t="s">
        <v>529</v>
      </c>
      <c r="AH5" s="1" t="s">
        <v>642</v>
      </c>
      <c r="AI5" s="1" t="s">
        <v>646</v>
      </c>
    </row>
    <row r="6" spans="2:39" x14ac:dyDescent="0.25">
      <c r="B6" s="1" t="s">
        <v>110</v>
      </c>
      <c r="C6" s="4" t="s">
        <v>356</v>
      </c>
    </row>
    <row r="7" spans="2:39" x14ac:dyDescent="0.25">
      <c r="B7" s="1" t="s">
        <v>111</v>
      </c>
      <c r="C7" s="4" t="s">
        <v>357</v>
      </c>
      <c r="V7" s="1" t="s">
        <v>458</v>
      </c>
      <c r="W7" s="1" t="s">
        <v>459</v>
      </c>
      <c r="X7" s="1" t="s">
        <v>460</v>
      </c>
      <c r="Y7" s="1" t="s">
        <v>461</v>
      </c>
      <c r="Z7" s="1" t="s">
        <v>366</v>
      </c>
    </row>
    <row r="8" spans="2:39" x14ac:dyDescent="0.25">
      <c r="B8" s="1" t="s">
        <v>112</v>
      </c>
      <c r="C8" s="4" t="s">
        <v>358</v>
      </c>
      <c r="V8" s="1" t="s">
        <v>457</v>
      </c>
      <c r="W8" s="1" t="s">
        <v>454</v>
      </c>
      <c r="X8" s="1" t="s">
        <v>455</v>
      </c>
      <c r="Y8" s="1" t="s">
        <v>456</v>
      </c>
      <c r="Z8" s="1">
        <v>2022</v>
      </c>
    </row>
    <row r="9" spans="2:39" x14ac:dyDescent="0.25">
      <c r="B9" s="1" t="s">
        <v>146</v>
      </c>
      <c r="C9" s="4" t="s">
        <v>340</v>
      </c>
    </row>
    <row r="12" spans="2:39" x14ac:dyDescent="0.25">
      <c r="B12" s="41" t="s">
        <v>379</v>
      </c>
      <c r="C12" s="41" t="s">
        <v>203</v>
      </c>
    </row>
    <row r="13" spans="2:39" x14ac:dyDescent="0.25">
      <c r="B13" s="42"/>
      <c r="C13" s="42"/>
    </row>
    <row r="14" spans="2:39" x14ac:dyDescent="0.25">
      <c r="B14" s="80" t="s">
        <v>114</v>
      </c>
      <c r="C14" s="80" t="s">
        <v>191</v>
      </c>
    </row>
    <row r="15" spans="2:39" x14ac:dyDescent="0.25">
      <c r="B15" s="81" t="s">
        <v>135</v>
      </c>
      <c r="C15" s="81" t="s">
        <v>192</v>
      </c>
    </row>
    <row r="16" spans="2:39" x14ac:dyDescent="0.25">
      <c r="B16" s="83" t="s">
        <v>6</v>
      </c>
      <c r="C16" s="83" t="s">
        <v>196</v>
      </c>
    </row>
    <row r="17" spans="2:3" x14ac:dyDescent="0.25">
      <c r="B17" s="84" t="s">
        <v>137</v>
      </c>
      <c r="C17" s="84" t="s">
        <v>193</v>
      </c>
    </row>
    <row r="18" spans="2:3" x14ac:dyDescent="0.25">
      <c r="B18" s="83" t="s">
        <v>138</v>
      </c>
      <c r="C18" s="83" t="s">
        <v>197</v>
      </c>
    </row>
    <row r="19" spans="2:3" x14ac:dyDescent="0.25">
      <c r="B19" s="85" t="s">
        <v>140</v>
      </c>
      <c r="C19" s="85" t="s">
        <v>403</v>
      </c>
    </row>
    <row r="20" spans="2:3" ht="13.8" thickBot="1" x14ac:dyDescent="0.3">
      <c r="B20" s="86" t="s">
        <v>164</v>
      </c>
      <c r="C20" s="86" t="s">
        <v>383</v>
      </c>
    </row>
    <row r="21" spans="2:3" x14ac:dyDescent="0.25">
      <c r="B21" s="87"/>
      <c r="C21" s="87"/>
    </row>
    <row r="22" spans="2:3" x14ac:dyDescent="0.25">
      <c r="B22" s="82"/>
      <c r="C22" s="82"/>
    </row>
    <row r="23" spans="2:3" x14ac:dyDescent="0.25">
      <c r="B23" s="88"/>
      <c r="C23" s="89"/>
    </row>
    <row r="24" spans="2:3" x14ac:dyDescent="0.25">
      <c r="B24" s="80" t="s">
        <v>548</v>
      </c>
      <c r="C24" s="80" t="s">
        <v>545</v>
      </c>
    </row>
    <row r="25" spans="2:3" x14ac:dyDescent="0.25">
      <c r="B25" s="81" t="s">
        <v>135</v>
      </c>
      <c r="C25" s="81" t="s">
        <v>192</v>
      </c>
    </row>
    <row r="26" spans="2:3" x14ac:dyDescent="0.25">
      <c r="B26" s="83" t="s">
        <v>6</v>
      </c>
      <c r="C26" s="83" t="s">
        <v>196</v>
      </c>
    </row>
    <row r="27" spans="2:3" x14ac:dyDescent="0.25">
      <c r="B27" s="84" t="s">
        <v>137</v>
      </c>
      <c r="C27" s="84" t="s">
        <v>193</v>
      </c>
    </row>
    <row r="28" spans="2:3" x14ac:dyDescent="0.25">
      <c r="B28" s="83" t="s">
        <v>138</v>
      </c>
      <c r="C28" s="83" t="s">
        <v>197</v>
      </c>
    </row>
    <row r="29" spans="2:3" x14ac:dyDescent="0.25">
      <c r="B29" s="85" t="s">
        <v>140</v>
      </c>
      <c r="C29" s="85" t="s">
        <v>403</v>
      </c>
    </row>
    <row r="30" spans="2:3" ht="13.8" thickBot="1" x14ac:dyDescent="0.3">
      <c r="B30" s="86" t="s">
        <v>164</v>
      </c>
      <c r="C30" s="86" t="s">
        <v>383</v>
      </c>
    </row>
    <row r="31" spans="2:3" x14ac:dyDescent="0.25">
      <c r="B31" s="89"/>
      <c r="C31" s="89"/>
    </row>
    <row r="32" spans="2:3" x14ac:dyDescent="0.25">
      <c r="B32" s="80" t="s">
        <v>7</v>
      </c>
      <c r="C32" s="80" t="s">
        <v>212</v>
      </c>
    </row>
    <row r="33" spans="2:3" x14ac:dyDescent="0.25">
      <c r="B33" s="81" t="s">
        <v>135</v>
      </c>
      <c r="C33" s="81" t="s">
        <v>192</v>
      </c>
    </row>
    <row r="34" spans="2:3" x14ac:dyDescent="0.25">
      <c r="B34" s="83" t="s">
        <v>6</v>
      </c>
      <c r="C34" s="83" t="s">
        <v>196</v>
      </c>
    </row>
    <row r="35" spans="2:3" x14ac:dyDescent="0.25">
      <c r="B35" s="84" t="s">
        <v>137</v>
      </c>
      <c r="C35" s="84" t="s">
        <v>193</v>
      </c>
    </row>
    <row r="36" spans="2:3" x14ac:dyDescent="0.25">
      <c r="B36" s="83" t="s">
        <v>138</v>
      </c>
      <c r="C36" s="83" t="s">
        <v>197</v>
      </c>
    </row>
    <row r="37" spans="2:3" x14ac:dyDescent="0.25">
      <c r="B37" s="85" t="s">
        <v>140</v>
      </c>
      <c r="C37" s="85" t="s">
        <v>403</v>
      </c>
    </row>
    <row r="38" spans="2:3" ht="13.8" thickBot="1" x14ac:dyDescent="0.3">
      <c r="B38" s="86" t="s">
        <v>164</v>
      </c>
      <c r="C38" s="86" t="s">
        <v>383</v>
      </c>
    </row>
    <row r="39" spans="2:3" x14ac:dyDescent="0.25">
      <c r="B39" s="89"/>
      <c r="C39" s="89"/>
    </row>
    <row r="40" spans="2:3" x14ac:dyDescent="0.25">
      <c r="B40" s="80" t="s">
        <v>573</v>
      </c>
      <c r="C40" s="80" t="s">
        <v>465</v>
      </c>
    </row>
    <row r="41" spans="2:3" x14ac:dyDescent="0.25">
      <c r="B41" s="81" t="s">
        <v>135</v>
      </c>
      <c r="C41" s="81" t="s">
        <v>192</v>
      </c>
    </row>
    <row r="42" spans="2:3" x14ac:dyDescent="0.25">
      <c r="B42" s="83" t="s">
        <v>6</v>
      </c>
      <c r="C42" s="83" t="s">
        <v>196</v>
      </c>
    </row>
    <row r="43" spans="2:3" x14ac:dyDescent="0.25">
      <c r="B43" s="84" t="s">
        <v>137</v>
      </c>
      <c r="C43" s="84" t="s">
        <v>193</v>
      </c>
    </row>
    <row r="44" spans="2:3" x14ac:dyDescent="0.25">
      <c r="B44" s="83" t="s">
        <v>138</v>
      </c>
      <c r="C44" s="83" t="s">
        <v>197</v>
      </c>
    </row>
    <row r="45" spans="2:3" x14ac:dyDescent="0.25">
      <c r="B45" s="85" t="s">
        <v>140</v>
      </c>
      <c r="C45" s="85" t="s">
        <v>403</v>
      </c>
    </row>
    <row r="46" spans="2:3" ht="13.8" thickBot="1" x14ac:dyDescent="0.3">
      <c r="B46" s="86" t="s">
        <v>164</v>
      </c>
      <c r="C46" s="86" t="s">
        <v>383</v>
      </c>
    </row>
    <row r="47" spans="2:3" x14ac:dyDescent="0.25">
      <c r="B47" s="89"/>
      <c r="C47" s="89"/>
    </row>
    <row r="48" spans="2:3" x14ac:dyDescent="0.25">
      <c r="B48" s="80" t="s">
        <v>638</v>
      </c>
      <c r="C48" s="80" t="s">
        <v>546</v>
      </c>
    </row>
    <row r="49" spans="2:3" x14ac:dyDescent="0.25">
      <c r="B49" s="81" t="s">
        <v>135</v>
      </c>
      <c r="C49" s="81" t="s">
        <v>192</v>
      </c>
    </row>
    <row r="50" spans="2:3" x14ac:dyDescent="0.25">
      <c r="B50" s="83" t="s">
        <v>6</v>
      </c>
      <c r="C50" s="83" t="s">
        <v>196</v>
      </c>
    </row>
    <row r="51" spans="2:3" x14ac:dyDescent="0.25">
      <c r="B51" s="84" t="s">
        <v>137</v>
      </c>
      <c r="C51" s="84" t="s">
        <v>193</v>
      </c>
    </row>
    <row r="52" spans="2:3" x14ac:dyDescent="0.25">
      <c r="B52" s="83" t="s">
        <v>138</v>
      </c>
      <c r="C52" s="83" t="s">
        <v>197</v>
      </c>
    </row>
    <row r="53" spans="2:3" x14ac:dyDescent="0.25">
      <c r="B53" s="85" t="s">
        <v>140</v>
      </c>
      <c r="C53" s="85" t="s">
        <v>403</v>
      </c>
    </row>
    <row r="54" spans="2:3" ht="13.8" thickBot="1" x14ac:dyDescent="0.3">
      <c r="B54" s="86" t="s">
        <v>164</v>
      </c>
      <c r="C54" s="86" t="s">
        <v>383</v>
      </c>
    </row>
    <row r="55" spans="2:3" x14ac:dyDescent="0.25">
      <c r="B55" s="87"/>
      <c r="C55" s="87"/>
    </row>
    <row r="56" spans="2:3" x14ac:dyDescent="0.25">
      <c r="B56" s="80" t="s">
        <v>574</v>
      </c>
      <c r="C56" s="80" t="s">
        <v>547</v>
      </c>
    </row>
    <row r="57" spans="2:3" x14ac:dyDescent="0.25">
      <c r="B57" s="81" t="s">
        <v>135</v>
      </c>
      <c r="C57" s="81" t="s">
        <v>192</v>
      </c>
    </row>
    <row r="58" spans="2:3" x14ac:dyDescent="0.25">
      <c r="B58" s="83" t="s">
        <v>6</v>
      </c>
      <c r="C58" s="83" t="s">
        <v>196</v>
      </c>
    </row>
    <row r="59" spans="2:3" x14ac:dyDescent="0.25">
      <c r="B59" s="84" t="s">
        <v>137</v>
      </c>
      <c r="C59" s="84" t="s">
        <v>193</v>
      </c>
    </row>
    <row r="60" spans="2:3" x14ac:dyDescent="0.25">
      <c r="B60" s="83" t="s">
        <v>138</v>
      </c>
      <c r="C60" s="83" t="s">
        <v>197</v>
      </c>
    </row>
    <row r="61" spans="2:3" x14ac:dyDescent="0.25">
      <c r="B61" s="85" t="s">
        <v>140</v>
      </c>
      <c r="C61" s="85" t="s">
        <v>403</v>
      </c>
    </row>
    <row r="62" spans="2:3" ht="13.8" thickBot="1" x14ac:dyDescent="0.3">
      <c r="B62" s="86" t="s">
        <v>164</v>
      </c>
      <c r="C62" s="86" t="s">
        <v>383</v>
      </c>
    </row>
    <row r="63" spans="2:3" x14ac:dyDescent="0.25">
      <c r="B63" s="87"/>
      <c r="C63" s="87"/>
    </row>
    <row r="64" spans="2:3" x14ac:dyDescent="0.25">
      <c r="B64" s="80" t="s">
        <v>466</v>
      </c>
      <c r="C64" s="80" t="s">
        <v>201</v>
      </c>
    </row>
    <row r="65" spans="2:3" x14ac:dyDescent="0.25">
      <c r="B65" s="90" t="s">
        <v>135</v>
      </c>
      <c r="C65" s="90" t="s">
        <v>192</v>
      </c>
    </row>
    <row r="66" spans="2:3" x14ac:dyDescent="0.25">
      <c r="B66" s="81" t="s">
        <v>135</v>
      </c>
      <c r="C66" s="81" t="s">
        <v>192</v>
      </c>
    </row>
    <row r="67" spans="2:3" x14ac:dyDescent="0.25">
      <c r="B67" s="83" t="s">
        <v>6</v>
      </c>
      <c r="C67" s="83" t="s">
        <v>196</v>
      </c>
    </row>
    <row r="68" spans="2:3" x14ac:dyDescent="0.25">
      <c r="B68" s="84" t="s">
        <v>137</v>
      </c>
      <c r="C68" s="84" t="s">
        <v>193</v>
      </c>
    </row>
    <row r="69" spans="2:3" x14ac:dyDescent="0.25">
      <c r="B69" s="83" t="s">
        <v>138</v>
      </c>
      <c r="C69" s="83" t="s">
        <v>197</v>
      </c>
    </row>
    <row r="70" spans="2:3" x14ac:dyDescent="0.25">
      <c r="B70" s="85" t="s">
        <v>140</v>
      </c>
      <c r="C70" s="85" t="s">
        <v>403</v>
      </c>
    </row>
    <row r="71" spans="2:3" ht="13.8" thickBot="1" x14ac:dyDescent="0.3">
      <c r="B71" s="86" t="s">
        <v>164</v>
      </c>
      <c r="C71" s="86" t="s">
        <v>383</v>
      </c>
    </row>
    <row r="72" spans="2:3" x14ac:dyDescent="0.25">
      <c r="B72" s="87"/>
      <c r="C72" s="87"/>
    </row>
    <row r="73" spans="2:3" x14ac:dyDescent="0.25">
      <c r="B73" s="63" t="s">
        <v>385</v>
      </c>
      <c r="C73" s="41" t="s">
        <v>209</v>
      </c>
    </row>
    <row r="74" spans="2:3" x14ac:dyDescent="0.25">
      <c r="B74" s="5" t="s">
        <v>8</v>
      </c>
      <c r="C74" s="5" t="s">
        <v>210</v>
      </c>
    </row>
    <row r="75" spans="2:3" x14ac:dyDescent="0.25">
      <c r="B75" s="5" t="s">
        <v>9</v>
      </c>
      <c r="C75" s="5" t="s">
        <v>202</v>
      </c>
    </row>
    <row r="76" spans="2:3" x14ac:dyDescent="0.25">
      <c r="B76" s="5" t="s">
        <v>10</v>
      </c>
      <c r="C76" s="5" t="s">
        <v>211</v>
      </c>
    </row>
    <row r="77" spans="2:3" x14ac:dyDescent="0.25">
      <c r="B77" s="5" t="s">
        <v>125</v>
      </c>
      <c r="C77" s="5" t="s">
        <v>212</v>
      </c>
    </row>
    <row r="78" spans="2:3" x14ac:dyDescent="0.25">
      <c r="B78" s="5" t="s">
        <v>16</v>
      </c>
      <c r="C78" s="5" t="s">
        <v>213</v>
      </c>
    </row>
    <row r="79" spans="2:3" x14ac:dyDescent="0.25">
      <c r="B79" s="6" t="s">
        <v>5</v>
      </c>
      <c r="C79" s="6" t="s">
        <v>214</v>
      </c>
    </row>
    <row r="80" spans="2:3" x14ac:dyDescent="0.25">
      <c r="B80" s="4"/>
    </row>
    <row r="81" spans="2:3" x14ac:dyDescent="0.25">
      <c r="B81" s="5" t="s">
        <v>130</v>
      </c>
      <c r="C81" s="5" t="s">
        <v>215</v>
      </c>
    </row>
    <row r="82" spans="2:3" x14ac:dyDescent="0.25">
      <c r="B82" s="5" t="s">
        <v>11</v>
      </c>
      <c r="C82" s="5" t="s">
        <v>216</v>
      </c>
    </row>
    <row r="83" spans="2:3" x14ac:dyDescent="0.25">
      <c r="B83" s="5" t="s">
        <v>532</v>
      </c>
      <c r="C83" s="5" t="s">
        <v>533</v>
      </c>
    </row>
    <row r="84" spans="2:3" x14ac:dyDescent="0.25">
      <c r="B84" s="5" t="s">
        <v>13</v>
      </c>
      <c r="C84" s="5" t="s">
        <v>218</v>
      </c>
    </row>
    <row r="85" spans="2:3" x14ac:dyDescent="0.25">
      <c r="B85" s="5" t="s">
        <v>14</v>
      </c>
      <c r="C85" s="5" t="s">
        <v>219</v>
      </c>
    </row>
    <row r="86" spans="2:3" x14ac:dyDescent="0.25">
      <c r="B86" s="5" t="s">
        <v>15</v>
      </c>
      <c r="C86" s="5" t="s">
        <v>220</v>
      </c>
    </row>
    <row r="87" spans="2:3" x14ac:dyDescent="0.25">
      <c r="B87" s="5" t="s">
        <v>189</v>
      </c>
      <c r="C87" s="5" t="s">
        <v>221</v>
      </c>
    </row>
    <row r="88" spans="2:3" x14ac:dyDescent="0.25">
      <c r="B88" s="5" t="s">
        <v>18</v>
      </c>
      <c r="C88" s="5" t="s">
        <v>222</v>
      </c>
    </row>
    <row r="89" spans="2:3" x14ac:dyDescent="0.25">
      <c r="B89" s="6" t="s">
        <v>190</v>
      </c>
      <c r="C89" s="6" t="s">
        <v>223</v>
      </c>
    </row>
    <row r="90" spans="2:3" x14ac:dyDescent="0.25">
      <c r="B90" s="5"/>
      <c r="C90" s="5"/>
    </row>
    <row r="91" spans="2:3" x14ac:dyDescent="0.25">
      <c r="B91" s="5" t="s">
        <v>17</v>
      </c>
      <c r="C91" s="5" t="s">
        <v>224</v>
      </c>
    </row>
    <row r="92" spans="2:3" x14ac:dyDescent="0.25">
      <c r="B92" s="5" t="s">
        <v>35</v>
      </c>
      <c r="C92" s="5" t="s">
        <v>225</v>
      </c>
    </row>
    <row r="93" spans="2:3" ht="26.4" x14ac:dyDescent="0.25">
      <c r="B93" s="5" t="s">
        <v>19</v>
      </c>
      <c r="C93" s="5" t="s">
        <v>226</v>
      </c>
    </row>
    <row r="94" spans="2:3" x14ac:dyDescent="0.25">
      <c r="B94" s="5" t="s">
        <v>20</v>
      </c>
      <c r="C94" s="5" t="s">
        <v>227</v>
      </c>
    </row>
    <row r="95" spans="2:3" x14ac:dyDescent="0.25">
      <c r="B95" s="5" t="s">
        <v>21</v>
      </c>
      <c r="C95" s="5" t="s">
        <v>228</v>
      </c>
    </row>
    <row r="96" spans="2:3" x14ac:dyDescent="0.25">
      <c r="B96" s="5" t="s">
        <v>572</v>
      </c>
      <c r="C96" s="5" t="s">
        <v>534</v>
      </c>
    </row>
    <row r="97" spans="2:3" x14ac:dyDescent="0.25">
      <c r="B97" s="5" t="s">
        <v>596</v>
      </c>
      <c r="C97" s="72" t="s">
        <v>595</v>
      </c>
    </row>
    <row r="98" spans="2:3" x14ac:dyDescent="0.25">
      <c r="B98" s="5" t="s">
        <v>36</v>
      </c>
      <c r="C98" s="5" t="s">
        <v>348</v>
      </c>
    </row>
    <row r="99" spans="2:3" x14ac:dyDescent="0.25">
      <c r="B99" s="5" t="s">
        <v>22</v>
      </c>
      <c r="C99" s="5" t="s">
        <v>229</v>
      </c>
    </row>
    <row r="100" spans="2:3" ht="26.4" x14ac:dyDescent="0.25">
      <c r="B100" s="72" t="s">
        <v>597</v>
      </c>
      <c r="C100" s="72" t="s">
        <v>598</v>
      </c>
    </row>
    <row r="101" spans="2:3" x14ac:dyDescent="0.25">
      <c r="B101" s="5" t="s">
        <v>570</v>
      </c>
      <c r="C101" s="64" t="s">
        <v>489</v>
      </c>
    </row>
    <row r="102" spans="2:3" ht="26.4" x14ac:dyDescent="0.25">
      <c r="B102" s="5" t="s">
        <v>571</v>
      </c>
      <c r="C102" s="64" t="s">
        <v>535</v>
      </c>
    </row>
    <row r="103" spans="2:3" ht="26.4" x14ac:dyDescent="0.25">
      <c r="B103" s="5" t="s">
        <v>483</v>
      </c>
      <c r="C103" s="5" t="s">
        <v>230</v>
      </c>
    </row>
    <row r="104" spans="2:3" x14ac:dyDescent="0.25">
      <c r="B104" s="5" t="s">
        <v>484</v>
      </c>
      <c r="C104" s="5" t="s">
        <v>467</v>
      </c>
    </row>
    <row r="105" spans="2:3" ht="26.4" x14ac:dyDescent="0.25">
      <c r="B105" s="5" t="s">
        <v>485</v>
      </c>
      <c r="C105" s="5" t="s">
        <v>490</v>
      </c>
    </row>
    <row r="106" spans="2:3" x14ac:dyDescent="0.25">
      <c r="B106" s="5" t="s">
        <v>116</v>
      </c>
      <c r="C106" s="5" t="s">
        <v>234</v>
      </c>
    </row>
    <row r="107" spans="2:3" ht="26.4" x14ac:dyDescent="0.25">
      <c r="B107" s="5" t="s">
        <v>185</v>
      </c>
      <c r="C107" s="5" t="s">
        <v>235</v>
      </c>
    </row>
    <row r="108" spans="2:3" x14ac:dyDescent="0.25">
      <c r="B108" s="5" t="s">
        <v>568</v>
      </c>
      <c r="C108" s="5" t="s">
        <v>556</v>
      </c>
    </row>
    <row r="109" spans="2:3" ht="26.4" x14ac:dyDescent="0.25">
      <c r="B109" s="6" t="s">
        <v>600</v>
      </c>
      <c r="C109" s="6" t="s">
        <v>599</v>
      </c>
    </row>
    <row r="110" spans="2:3" x14ac:dyDescent="0.25">
      <c r="B110" s="5" t="s">
        <v>601</v>
      </c>
      <c r="C110" s="5" t="s">
        <v>236</v>
      </c>
    </row>
    <row r="111" spans="2:3" ht="26.4" x14ac:dyDescent="0.25">
      <c r="B111" s="137" t="s">
        <v>625</v>
      </c>
      <c r="C111" s="6" t="s">
        <v>624</v>
      </c>
    </row>
    <row r="112" spans="2:3" x14ac:dyDescent="0.25">
      <c r="B112" s="5" t="s">
        <v>26</v>
      </c>
      <c r="C112" s="5" t="s">
        <v>238</v>
      </c>
    </row>
    <row r="113" spans="2:3" x14ac:dyDescent="0.25">
      <c r="B113" s="5" t="s">
        <v>380</v>
      </c>
      <c r="C113" s="5" t="s">
        <v>239</v>
      </c>
    </row>
    <row r="114" spans="2:3" x14ac:dyDescent="0.25">
      <c r="B114" s="137" t="s">
        <v>626</v>
      </c>
      <c r="C114" s="6" t="s">
        <v>628</v>
      </c>
    </row>
    <row r="115" spans="2:3" ht="39.6" x14ac:dyDescent="0.25">
      <c r="B115" s="18" t="s">
        <v>627</v>
      </c>
      <c r="C115" s="18" t="s">
        <v>629</v>
      </c>
    </row>
    <row r="116" spans="2:3" ht="26.4" x14ac:dyDescent="0.25">
      <c r="B116" s="18" t="s">
        <v>608</v>
      </c>
      <c r="C116" s="18" t="s">
        <v>472</v>
      </c>
    </row>
    <row r="117" spans="2:3" x14ac:dyDescent="0.25">
      <c r="B117" s="18" t="s">
        <v>31</v>
      </c>
      <c r="C117" s="18" t="s">
        <v>244</v>
      </c>
    </row>
    <row r="118" spans="2:3" ht="26.4" x14ac:dyDescent="0.25">
      <c r="B118" s="5" t="s">
        <v>468</v>
      </c>
      <c r="C118" s="5" t="s">
        <v>470</v>
      </c>
    </row>
    <row r="119" spans="2:3" ht="26.4" x14ac:dyDescent="0.25">
      <c r="B119" s="5" t="s">
        <v>469</v>
      </c>
      <c r="C119" s="5" t="s">
        <v>471</v>
      </c>
    </row>
    <row r="120" spans="2:3" ht="26.4" x14ac:dyDescent="0.25">
      <c r="B120" s="6" t="s">
        <v>612</v>
      </c>
      <c r="C120" s="6" t="s">
        <v>609</v>
      </c>
    </row>
    <row r="121" spans="2:3" x14ac:dyDescent="0.25">
      <c r="B121" s="6" t="s">
        <v>611</v>
      </c>
      <c r="C121" s="6" t="s">
        <v>610</v>
      </c>
    </row>
    <row r="122" spans="2:3" x14ac:dyDescent="0.25">
      <c r="B122" s="18" t="s">
        <v>623</v>
      </c>
      <c r="C122" s="18" t="s">
        <v>622</v>
      </c>
    </row>
    <row r="123" spans="2:3" x14ac:dyDescent="0.25">
      <c r="B123" s="5" t="s">
        <v>26</v>
      </c>
      <c r="C123" s="5" t="s">
        <v>238</v>
      </c>
    </row>
    <row r="124" spans="2:3" x14ac:dyDescent="0.25">
      <c r="B124" s="5" t="s">
        <v>380</v>
      </c>
      <c r="C124" s="5" t="s">
        <v>239</v>
      </c>
    </row>
    <row r="125" spans="2:3" x14ac:dyDescent="0.25">
      <c r="B125" s="18" t="s">
        <v>613</v>
      </c>
      <c r="C125" s="18" t="s">
        <v>614</v>
      </c>
    </row>
    <row r="126" spans="2:3" ht="26.4" x14ac:dyDescent="0.25">
      <c r="B126" s="9" t="s">
        <v>616</v>
      </c>
      <c r="C126" s="9" t="s">
        <v>615</v>
      </c>
    </row>
    <row r="127" spans="2:3" ht="27" thickBot="1" x14ac:dyDescent="0.3">
      <c r="B127" s="10" t="s">
        <v>559</v>
      </c>
      <c r="C127" s="10" t="s">
        <v>247</v>
      </c>
    </row>
    <row r="128" spans="2:3" ht="52.8" x14ac:dyDescent="0.25">
      <c r="B128" s="4" t="s">
        <v>381</v>
      </c>
      <c r="C128" s="92" t="s">
        <v>384</v>
      </c>
    </row>
    <row r="130" spans="2:3" x14ac:dyDescent="0.25">
      <c r="B130" s="63" t="s">
        <v>579</v>
      </c>
      <c r="C130" s="41" t="s">
        <v>578</v>
      </c>
    </row>
    <row r="131" spans="2:3" x14ac:dyDescent="0.25">
      <c r="B131" s="20" t="s">
        <v>39</v>
      </c>
      <c r="C131" s="18" t="s">
        <v>248</v>
      </c>
    </row>
    <row r="132" spans="2:3" x14ac:dyDescent="0.25">
      <c r="B132" s="15" t="s">
        <v>40</v>
      </c>
      <c r="C132" s="6" t="s">
        <v>249</v>
      </c>
    </row>
    <row r="133" spans="2:3" ht="26.4" x14ac:dyDescent="0.25">
      <c r="B133" s="65" t="s">
        <v>41</v>
      </c>
      <c r="C133" s="5" t="s">
        <v>250</v>
      </c>
    </row>
    <row r="134" spans="2:3" x14ac:dyDescent="0.25">
      <c r="B134" s="65" t="s">
        <v>42</v>
      </c>
      <c r="C134" s="5" t="s">
        <v>251</v>
      </c>
    </row>
    <row r="135" spans="2:3" x14ac:dyDescent="0.25">
      <c r="B135" s="65" t="s">
        <v>43</v>
      </c>
      <c r="C135" s="5" t="s">
        <v>252</v>
      </c>
    </row>
    <row r="136" spans="2:3" x14ac:dyDescent="0.25">
      <c r="B136" s="65" t="s">
        <v>44</v>
      </c>
      <c r="C136" s="5" t="s">
        <v>253</v>
      </c>
    </row>
    <row r="137" spans="2:3" x14ac:dyDescent="0.25">
      <c r="B137" s="65" t="s">
        <v>45</v>
      </c>
      <c r="C137" s="5" t="s">
        <v>254</v>
      </c>
    </row>
    <row r="138" spans="2:3" ht="26.4" x14ac:dyDescent="0.25">
      <c r="B138" s="65" t="s">
        <v>46</v>
      </c>
      <c r="C138" s="5" t="s">
        <v>255</v>
      </c>
    </row>
    <row r="139" spans="2:3" x14ac:dyDescent="0.25">
      <c r="B139" s="65" t="s">
        <v>47</v>
      </c>
      <c r="C139" s="5" t="s">
        <v>256</v>
      </c>
    </row>
    <row r="140" spans="2:3" x14ac:dyDescent="0.25">
      <c r="B140" s="65" t="s">
        <v>536</v>
      </c>
      <c r="C140" s="5" t="s">
        <v>537</v>
      </c>
    </row>
    <row r="141" spans="2:3" x14ac:dyDescent="0.25">
      <c r="B141" s="65" t="s">
        <v>48</v>
      </c>
      <c r="C141" s="5" t="s">
        <v>257</v>
      </c>
    </row>
    <row r="142" spans="2:3" x14ac:dyDescent="0.25">
      <c r="B142" s="15" t="s">
        <v>49</v>
      </c>
      <c r="C142" s="6" t="s">
        <v>260</v>
      </c>
    </row>
    <row r="143" spans="2:3" x14ac:dyDescent="0.25">
      <c r="B143" s="15" t="s">
        <v>50</v>
      </c>
      <c r="C143" s="6" t="s">
        <v>258</v>
      </c>
    </row>
    <row r="144" spans="2:3" x14ac:dyDescent="0.25">
      <c r="B144" s="65" t="s">
        <v>518</v>
      </c>
      <c r="C144" s="5" t="s">
        <v>517</v>
      </c>
    </row>
    <row r="145" spans="2:3" x14ac:dyDescent="0.25">
      <c r="B145" s="100" t="s">
        <v>473</v>
      </c>
      <c r="C145" s="5" t="s">
        <v>429</v>
      </c>
    </row>
    <row r="146" spans="2:3" x14ac:dyDescent="0.25">
      <c r="B146" s="65" t="s">
        <v>51</v>
      </c>
      <c r="C146" s="5" t="s">
        <v>259</v>
      </c>
    </row>
    <row r="147" spans="2:3" x14ac:dyDescent="0.25">
      <c r="B147" s="65" t="s">
        <v>52</v>
      </c>
      <c r="C147" s="5" t="s">
        <v>261</v>
      </c>
    </row>
    <row r="148" spans="2:3" x14ac:dyDescent="0.25">
      <c r="B148" s="65" t="s">
        <v>507</v>
      </c>
      <c r="C148" s="5" t="s">
        <v>508</v>
      </c>
    </row>
    <row r="149" spans="2:3" ht="26.4" x14ac:dyDescent="0.25">
      <c r="B149" s="65" t="s">
        <v>360</v>
      </c>
      <c r="C149" s="5" t="s">
        <v>255</v>
      </c>
    </row>
    <row r="150" spans="2:3" x14ac:dyDescent="0.25">
      <c r="B150" s="65" t="s">
        <v>98</v>
      </c>
      <c r="C150" s="5" t="s">
        <v>262</v>
      </c>
    </row>
    <row r="151" spans="2:3" x14ac:dyDescent="0.25">
      <c r="B151" s="65" t="s">
        <v>127</v>
      </c>
      <c r="C151" s="5" t="s">
        <v>263</v>
      </c>
    </row>
    <row r="152" spans="2:3" x14ac:dyDescent="0.25">
      <c r="B152" s="65" t="s">
        <v>53</v>
      </c>
      <c r="C152" s="5" t="s">
        <v>264</v>
      </c>
    </row>
    <row r="153" spans="2:3" x14ac:dyDescent="0.25">
      <c r="B153" s="65" t="s">
        <v>54</v>
      </c>
      <c r="C153" s="5" t="s">
        <v>265</v>
      </c>
    </row>
    <row r="154" spans="2:3" x14ac:dyDescent="0.25">
      <c r="B154" s="65" t="s">
        <v>55</v>
      </c>
      <c r="C154" s="5" t="s">
        <v>266</v>
      </c>
    </row>
    <row r="155" spans="2:3" x14ac:dyDescent="0.25">
      <c r="B155" s="15" t="s">
        <v>56</v>
      </c>
      <c r="C155" s="6" t="s">
        <v>267</v>
      </c>
    </row>
    <row r="156" spans="2:3" x14ac:dyDescent="0.25">
      <c r="B156" s="15" t="s">
        <v>57</v>
      </c>
      <c r="C156" s="6" t="s">
        <v>268</v>
      </c>
    </row>
    <row r="157" spans="2:3" x14ac:dyDescent="0.25">
      <c r="B157" s="20" t="s">
        <v>58</v>
      </c>
      <c r="C157" s="18" t="s">
        <v>269</v>
      </c>
    </row>
    <row r="158" spans="2:3" x14ac:dyDescent="0.25">
      <c r="B158" s="15" t="s">
        <v>59</v>
      </c>
      <c r="C158" s="6" t="s">
        <v>270</v>
      </c>
    </row>
    <row r="159" spans="2:3" x14ac:dyDescent="0.25">
      <c r="B159" s="65" t="s">
        <v>60</v>
      </c>
      <c r="C159" s="5" t="s">
        <v>271</v>
      </c>
    </row>
    <row r="160" spans="2:3" x14ac:dyDescent="0.25">
      <c r="B160" s="65" t="s">
        <v>61</v>
      </c>
      <c r="C160" s="5" t="s">
        <v>272</v>
      </c>
    </row>
    <row r="161" spans="2:3" x14ac:dyDescent="0.25">
      <c r="B161" s="65" t="s">
        <v>62</v>
      </c>
      <c r="C161" s="5" t="s">
        <v>273</v>
      </c>
    </row>
    <row r="162" spans="2:3" x14ac:dyDescent="0.25">
      <c r="B162" s="65" t="s">
        <v>63</v>
      </c>
      <c r="C162" s="5" t="s">
        <v>274</v>
      </c>
    </row>
    <row r="163" spans="2:3" x14ac:dyDescent="0.25">
      <c r="B163" s="65" t="s">
        <v>64</v>
      </c>
      <c r="C163" s="5" t="s">
        <v>275</v>
      </c>
    </row>
    <row r="164" spans="2:3" x14ac:dyDescent="0.25">
      <c r="B164" s="15" t="s">
        <v>65</v>
      </c>
      <c r="C164" s="6" t="s">
        <v>276</v>
      </c>
    </row>
    <row r="165" spans="2:3" x14ac:dyDescent="0.25">
      <c r="B165" s="65" t="s">
        <v>66</v>
      </c>
      <c r="C165" s="5" t="s">
        <v>239</v>
      </c>
    </row>
    <row r="166" spans="2:3" x14ac:dyDescent="0.25">
      <c r="B166" s="15" t="s">
        <v>67</v>
      </c>
      <c r="C166" s="6" t="s">
        <v>277</v>
      </c>
    </row>
    <row r="167" spans="2:3" x14ac:dyDescent="0.25">
      <c r="B167" s="15" t="s">
        <v>68</v>
      </c>
      <c r="C167" s="6" t="s">
        <v>278</v>
      </c>
    </row>
    <row r="168" spans="2:3" x14ac:dyDescent="0.25">
      <c r="B168" s="65" t="s">
        <v>69</v>
      </c>
      <c r="C168" s="5" t="s">
        <v>279</v>
      </c>
    </row>
    <row r="169" spans="2:3" x14ac:dyDescent="0.25">
      <c r="B169" s="65" t="s">
        <v>70</v>
      </c>
      <c r="C169" s="5" t="s">
        <v>280</v>
      </c>
    </row>
    <row r="170" spans="2:3" x14ac:dyDescent="0.25">
      <c r="B170" s="65" t="s">
        <v>71</v>
      </c>
      <c r="C170" s="5" t="s">
        <v>281</v>
      </c>
    </row>
    <row r="171" spans="2:3" ht="26.4" x14ac:dyDescent="0.25">
      <c r="B171" s="66" t="s">
        <v>72</v>
      </c>
      <c r="C171" s="124" t="s">
        <v>282</v>
      </c>
    </row>
    <row r="172" spans="2:3" x14ac:dyDescent="0.25">
      <c r="B172" s="66" t="s">
        <v>73</v>
      </c>
      <c r="C172" s="3" t="s">
        <v>283</v>
      </c>
    </row>
    <row r="173" spans="2:3" ht="13.8" x14ac:dyDescent="0.25">
      <c r="B173" s="160" t="s">
        <v>514</v>
      </c>
      <c r="C173" s="3" t="s">
        <v>513</v>
      </c>
    </row>
    <row r="174" spans="2:3" x14ac:dyDescent="0.25">
      <c r="B174" s="65" t="s">
        <v>74</v>
      </c>
      <c r="C174" s="5" t="s">
        <v>284</v>
      </c>
    </row>
    <row r="175" spans="2:3" x14ac:dyDescent="0.25">
      <c r="B175" s="15" t="s">
        <v>75</v>
      </c>
      <c r="C175" s="6" t="s">
        <v>285</v>
      </c>
    </row>
    <row r="176" spans="2:3" x14ac:dyDescent="0.25">
      <c r="B176" s="15" t="s">
        <v>76</v>
      </c>
      <c r="C176" s="6" t="s">
        <v>286</v>
      </c>
    </row>
    <row r="177" spans="2:3" x14ac:dyDescent="0.25">
      <c r="B177" s="65" t="s">
        <v>77</v>
      </c>
      <c r="C177" s="5" t="s">
        <v>287</v>
      </c>
    </row>
    <row r="178" spans="2:3" x14ac:dyDescent="0.25">
      <c r="B178" s="65" t="s">
        <v>78</v>
      </c>
      <c r="C178" s="5" t="s">
        <v>288</v>
      </c>
    </row>
    <row r="179" spans="2:3" x14ac:dyDescent="0.25">
      <c r="B179" s="65" t="s">
        <v>79</v>
      </c>
      <c r="C179" s="5" t="s">
        <v>289</v>
      </c>
    </row>
    <row r="180" spans="2:3" x14ac:dyDescent="0.25">
      <c r="B180" s="65" t="s">
        <v>539</v>
      </c>
      <c r="C180" s="5" t="s">
        <v>538</v>
      </c>
    </row>
    <row r="181" spans="2:3" x14ac:dyDescent="0.25">
      <c r="B181" s="65" t="s">
        <v>80</v>
      </c>
      <c r="C181" s="5" t="s">
        <v>290</v>
      </c>
    </row>
    <row r="182" spans="2:3" x14ac:dyDescent="0.25">
      <c r="B182" s="65" t="s">
        <v>81</v>
      </c>
      <c r="C182" s="5" t="s">
        <v>291</v>
      </c>
    </row>
    <row r="183" spans="2:3" x14ac:dyDescent="0.25">
      <c r="B183" s="65" t="s">
        <v>82</v>
      </c>
      <c r="C183" s="5" t="s">
        <v>292</v>
      </c>
    </row>
    <row r="184" spans="2:3" x14ac:dyDescent="0.25">
      <c r="B184" s="65" t="s">
        <v>83</v>
      </c>
      <c r="C184" s="5" t="s">
        <v>294</v>
      </c>
    </row>
    <row r="185" spans="2:3" ht="26.4" x14ac:dyDescent="0.25">
      <c r="B185" s="65" t="s">
        <v>187</v>
      </c>
      <c r="C185" s="5" t="s">
        <v>293</v>
      </c>
    </row>
    <row r="186" spans="2:3" x14ac:dyDescent="0.25">
      <c r="B186" s="65" t="s">
        <v>430</v>
      </c>
      <c r="C186" s="5" t="s">
        <v>431</v>
      </c>
    </row>
    <row r="187" spans="2:3" ht="26.4" x14ac:dyDescent="0.25">
      <c r="B187" s="65" t="s">
        <v>84</v>
      </c>
      <c r="C187" s="5" t="s">
        <v>298</v>
      </c>
    </row>
    <row r="188" spans="2:3" x14ac:dyDescent="0.25">
      <c r="B188" s="15" t="s">
        <v>85</v>
      </c>
      <c r="C188" s="6" t="s">
        <v>295</v>
      </c>
    </row>
    <row r="189" spans="2:3" x14ac:dyDescent="0.25">
      <c r="B189" s="15" t="s">
        <v>86</v>
      </c>
      <c r="C189" s="6" t="s">
        <v>296</v>
      </c>
    </row>
    <row r="190" spans="2:3" ht="13.8" thickBot="1" x14ac:dyDescent="0.3">
      <c r="B190" s="16" t="s">
        <v>87</v>
      </c>
      <c r="C190" s="93" t="s">
        <v>297</v>
      </c>
    </row>
    <row r="191" spans="2:3" ht="39.6" x14ac:dyDescent="0.25">
      <c r="B191" s="4" t="s">
        <v>555</v>
      </c>
      <c r="C191" s="4" t="s">
        <v>554</v>
      </c>
    </row>
    <row r="193" spans="2:3" x14ac:dyDescent="0.25">
      <c r="B193" s="63" t="s">
        <v>581</v>
      </c>
      <c r="C193" s="41" t="s">
        <v>580</v>
      </c>
    </row>
    <row r="194" spans="2:3" x14ac:dyDescent="0.25">
      <c r="B194" s="18" t="s">
        <v>88</v>
      </c>
      <c r="C194" s="18" t="s">
        <v>299</v>
      </c>
    </row>
    <row r="195" spans="2:3" x14ac:dyDescent="0.25">
      <c r="B195" s="5" t="s">
        <v>433</v>
      </c>
      <c r="C195" s="5" t="s">
        <v>432</v>
      </c>
    </row>
    <row r="196" spans="2:3" x14ac:dyDescent="0.25">
      <c r="B196" s="5" t="s">
        <v>495</v>
      </c>
      <c r="C196" s="5" t="s">
        <v>494</v>
      </c>
    </row>
    <row r="197" spans="2:3" ht="26.4" x14ac:dyDescent="0.25">
      <c r="B197" s="5" t="s">
        <v>382</v>
      </c>
      <c r="C197" s="5" t="s">
        <v>398</v>
      </c>
    </row>
    <row r="198" spans="2:3" x14ac:dyDescent="0.25">
      <c r="B198" s="5" t="s">
        <v>17</v>
      </c>
      <c r="C198" s="5" t="s">
        <v>224</v>
      </c>
    </row>
    <row r="199" spans="2:3" x14ac:dyDescent="0.25">
      <c r="B199" s="5" t="s">
        <v>35</v>
      </c>
      <c r="C199" s="5" t="s">
        <v>225</v>
      </c>
    </row>
    <row r="200" spans="2:3" ht="26.4" x14ac:dyDescent="0.25">
      <c r="B200" s="5" t="s">
        <v>19</v>
      </c>
      <c r="C200" s="5" t="s">
        <v>226</v>
      </c>
    </row>
    <row r="201" spans="2:3" x14ac:dyDescent="0.25">
      <c r="B201" s="5" t="s">
        <v>20</v>
      </c>
      <c r="C201" s="5" t="s">
        <v>227</v>
      </c>
    </row>
    <row r="202" spans="2:3" x14ac:dyDescent="0.25">
      <c r="B202" s="5" t="s">
        <v>21</v>
      </c>
      <c r="C202" s="5" t="s">
        <v>300</v>
      </c>
    </row>
    <row r="203" spans="2:3" ht="26.4" x14ac:dyDescent="0.25">
      <c r="B203" s="64" t="s">
        <v>160</v>
      </c>
      <c r="C203" s="64" t="s">
        <v>301</v>
      </c>
    </row>
    <row r="204" spans="2:3" ht="26.4" x14ac:dyDescent="0.25">
      <c r="B204" s="64" t="s">
        <v>174</v>
      </c>
      <c r="C204" s="64" t="s">
        <v>235</v>
      </c>
    </row>
    <row r="205" spans="2:3" x14ac:dyDescent="0.25">
      <c r="B205" s="5" t="s">
        <v>22</v>
      </c>
      <c r="C205" s="5" t="s">
        <v>229</v>
      </c>
    </row>
    <row r="206" spans="2:3" ht="26.4" x14ac:dyDescent="0.25">
      <c r="B206" s="72" t="s">
        <v>558</v>
      </c>
      <c r="C206" s="72" t="s">
        <v>557</v>
      </c>
    </row>
    <row r="207" spans="2:3" x14ac:dyDescent="0.25">
      <c r="B207" s="5" t="s">
        <v>570</v>
      </c>
      <c r="C207" s="5" t="s">
        <v>569</v>
      </c>
    </row>
    <row r="208" spans="2:3" ht="26.4" x14ac:dyDescent="0.25">
      <c r="B208" s="5" t="s">
        <v>571</v>
      </c>
      <c r="C208" s="64" t="s">
        <v>535</v>
      </c>
    </row>
    <row r="209" spans="2:3" ht="26.4" x14ac:dyDescent="0.25">
      <c r="B209" s="5" t="s">
        <v>483</v>
      </c>
      <c r="C209" s="5" t="s">
        <v>230</v>
      </c>
    </row>
    <row r="210" spans="2:3" x14ac:dyDescent="0.25">
      <c r="B210" s="5" t="s">
        <v>484</v>
      </c>
      <c r="C210" s="139" t="s">
        <v>467</v>
      </c>
    </row>
    <row r="211" spans="2:3" ht="26.4" x14ac:dyDescent="0.25">
      <c r="B211" s="5" t="s">
        <v>485</v>
      </c>
      <c r="C211" s="5" t="s">
        <v>490</v>
      </c>
    </row>
    <row r="212" spans="2:3" x14ac:dyDescent="0.25">
      <c r="B212" s="64" t="s">
        <v>161</v>
      </c>
      <c r="C212" s="64" t="s">
        <v>302</v>
      </c>
    </row>
    <row r="213" spans="2:3" x14ac:dyDescent="0.25">
      <c r="B213" s="5" t="s">
        <v>568</v>
      </c>
      <c r="C213" s="72" t="s">
        <v>556</v>
      </c>
    </row>
    <row r="214" spans="2:3" ht="26.4" x14ac:dyDescent="0.25">
      <c r="B214" s="5" t="s">
        <v>117</v>
      </c>
      <c r="C214" s="5" t="s">
        <v>303</v>
      </c>
    </row>
    <row r="215" spans="2:3" x14ac:dyDescent="0.25">
      <c r="B215" s="5" t="s">
        <v>572</v>
      </c>
      <c r="C215" s="5" t="s">
        <v>534</v>
      </c>
    </row>
    <row r="216" spans="2:3" x14ac:dyDescent="0.25">
      <c r="B216" s="5" t="s">
        <v>89</v>
      </c>
      <c r="C216" s="5" t="s">
        <v>304</v>
      </c>
    </row>
    <row r="217" spans="2:3" x14ac:dyDescent="0.25">
      <c r="B217" s="5" t="s">
        <v>119</v>
      </c>
      <c r="C217" s="5" t="s">
        <v>331</v>
      </c>
    </row>
    <row r="218" spans="2:3" x14ac:dyDescent="0.25">
      <c r="B218" s="5" t="s">
        <v>631</v>
      </c>
      <c r="C218" s="72" t="s">
        <v>630</v>
      </c>
    </row>
    <row r="219" spans="2:3" x14ac:dyDescent="0.25">
      <c r="B219" s="5" t="s">
        <v>119</v>
      </c>
      <c r="C219" s="5" t="s">
        <v>331</v>
      </c>
    </row>
    <row r="220" spans="2:3" x14ac:dyDescent="0.25">
      <c r="B220" s="5" t="s">
        <v>90</v>
      </c>
      <c r="C220" s="5" t="s">
        <v>305</v>
      </c>
    </row>
    <row r="221" spans="2:3" x14ac:dyDescent="0.25">
      <c r="B221" s="5" t="s">
        <v>655</v>
      </c>
      <c r="C221" s="5" t="s">
        <v>654</v>
      </c>
    </row>
    <row r="222" spans="2:3" x14ac:dyDescent="0.25">
      <c r="B222" s="5" t="s">
        <v>562</v>
      </c>
      <c r="C222" s="5" t="s">
        <v>564</v>
      </c>
    </row>
    <row r="223" spans="2:3" x14ac:dyDescent="0.25">
      <c r="B223" s="5" t="s">
        <v>563</v>
      </c>
      <c r="C223" s="5" t="s">
        <v>565</v>
      </c>
    </row>
    <row r="224" spans="2:3" ht="26.4" x14ac:dyDescent="0.25">
      <c r="B224" s="5" t="s">
        <v>657</v>
      </c>
      <c r="C224" s="5" t="s">
        <v>656</v>
      </c>
    </row>
    <row r="225" spans="2:8" x14ac:dyDescent="0.25">
      <c r="B225" s="5" t="s">
        <v>593</v>
      </c>
      <c r="C225" s="5" t="s">
        <v>566</v>
      </c>
    </row>
    <row r="226" spans="2:8" x14ac:dyDescent="0.25">
      <c r="B226" s="5" t="s">
        <v>594</v>
      </c>
      <c r="C226" s="5" t="s">
        <v>567</v>
      </c>
    </row>
    <row r="227" spans="2:8" ht="26.4" x14ac:dyDescent="0.25">
      <c r="B227" s="64" t="s">
        <v>162</v>
      </c>
      <c r="C227" s="64" t="s">
        <v>306</v>
      </c>
    </row>
    <row r="228" spans="2:8" ht="26.4" x14ac:dyDescent="0.25">
      <c r="B228" s="23" t="s">
        <v>91</v>
      </c>
      <c r="C228" s="23" t="s">
        <v>307</v>
      </c>
    </row>
    <row r="229" spans="2:8" x14ac:dyDescent="0.25">
      <c r="B229" s="5" t="s">
        <v>583</v>
      </c>
      <c r="C229" s="5" t="s">
        <v>582</v>
      </c>
    </row>
    <row r="230" spans="2:8" x14ac:dyDescent="0.25">
      <c r="B230" s="5" t="s">
        <v>120</v>
      </c>
      <c r="C230" s="64" t="s">
        <v>332</v>
      </c>
    </row>
    <row r="231" spans="2:8" x14ac:dyDescent="0.25">
      <c r="B231" s="5" t="s">
        <v>92</v>
      </c>
      <c r="C231" s="5" t="s">
        <v>308</v>
      </c>
    </row>
    <row r="232" spans="2:8" x14ac:dyDescent="0.25">
      <c r="B232" s="5" t="s">
        <v>93</v>
      </c>
      <c r="C232" s="5" t="s">
        <v>309</v>
      </c>
    </row>
    <row r="233" spans="2:8" x14ac:dyDescent="0.25">
      <c r="B233" s="5" t="s">
        <v>94</v>
      </c>
      <c r="C233" s="5" t="s">
        <v>310</v>
      </c>
    </row>
    <row r="234" spans="2:8" ht="27" thickBot="1" x14ac:dyDescent="0.3">
      <c r="B234" s="26" t="s">
        <v>95</v>
      </c>
      <c r="C234" s="26" t="s">
        <v>311</v>
      </c>
    </row>
    <row r="235" spans="2:8" x14ac:dyDescent="0.25">
      <c r="B235" s="18" t="s">
        <v>96</v>
      </c>
      <c r="C235" s="18" t="s">
        <v>312</v>
      </c>
    </row>
    <row r="236" spans="2:8" ht="26.4" x14ac:dyDescent="0.25">
      <c r="B236" s="5" t="s">
        <v>474</v>
      </c>
      <c r="C236" s="5" t="s">
        <v>591</v>
      </c>
    </row>
    <row r="237" spans="2:8" ht="26.4" x14ac:dyDescent="0.25">
      <c r="B237" s="5" t="s">
        <v>475</v>
      </c>
      <c r="C237" s="5" t="s">
        <v>478</v>
      </c>
    </row>
    <row r="238" spans="2:8" ht="26.4" x14ac:dyDescent="0.25">
      <c r="B238" s="5" t="s">
        <v>476</v>
      </c>
      <c r="C238" s="5" t="s">
        <v>479</v>
      </c>
    </row>
    <row r="239" spans="2:8" ht="26.4" x14ac:dyDescent="0.25">
      <c r="B239" s="5" t="s">
        <v>477</v>
      </c>
      <c r="C239" s="5" t="s">
        <v>480</v>
      </c>
      <c r="H239" s="142"/>
    </row>
    <row r="240" spans="2:8" ht="26.4" x14ac:dyDescent="0.25">
      <c r="B240" s="5" t="s">
        <v>97</v>
      </c>
      <c r="C240" s="5" t="s">
        <v>313</v>
      </c>
      <c r="H240" s="142"/>
    </row>
    <row r="241" spans="2:3" x14ac:dyDescent="0.25">
      <c r="B241" s="5" t="s">
        <v>98</v>
      </c>
      <c r="C241" s="5" t="s">
        <v>262</v>
      </c>
    </row>
    <row r="242" spans="2:3" x14ac:dyDescent="0.25">
      <c r="B242" s="5" t="s">
        <v>541</v>
      </c>
      <c r="C242" s="5" t="s">
        <v>542</v>
      </c>
    </row>
    <row r="243" spans="2:3" ht="26.4" x14ac:dyDescent="0.25">
      <c r="B243" s="5" t="s">
        <v>99</v>
      </c>
      <c r="C243" s="5" t="s">
        <v>315</v>
      </c>
    </row>
    <row r="244" spans="2:3" x14ac:dyDescent="0.25">
      <c r="B244" s="5" t="s">
        <v>526</v>
      </c>
      <c r="C244" s="5" t="s">
        <v>525</v>
      </c>
    </row>
    <row r="245" spans="2:3" x14ac:dyDescent="0.25">
      <c r="B245" s="5" t="s">
        <v>649</v>
      </c>
      <c r="C245" s="5" t="s">
        <v>648</v>
      </c>
    </row>
    <row r="246" spans="2:3" x14ac:dyDescent="0.25">
      <c r="B246" s="5" t="s">
        <v>651</v>
      </c>
      <c r="C246" s="5" t="s">
        <v>650</v>
      </c>
    </row>
    <row r="247" spans="2:3" ht="39.6" x14ac:dyDescent="0.25">
      <c r="B247" t="s">
        <v>652</v>
      </c>
      <c r="C247" s="5" t="s">
        <v>653</v>
      </c>
    </row>
    <row r="248" spans="2:3" ht="26.4" x14ac:dyDescent="0.25">
      <c r="B248" s="5" t="s">
        <v>516</v>
      </c>
      <c r="C248" s="161" t="s">
        <v>515</v>
      </c>
    </row>
    <row r="249" spans="2:3" ht="26.4" x14ac:dyDescent="0.25">
      <c r="B249" s="5" t="s">
        <v>121</v>
      </c>
      <c r="C249" s="5" t="s">
        <v>397</v>
      </c>
    </row>
    <row r="250" spans="2:3" ht="26.4" x14ac:dyDescent="0.25">
      <c r="B250" s="5" t="s">
        <v>122</v>
      </c>
      <c r="C250" s="5" t="s">
        <v>316</v>
      </c>
    </row>
    <row r="251" spans="2:3" x14ac:dyDescent="0.25">
      <c r="B251" s="64" t="s">
        <v>118</v>
      </c>
      <c r="C251" s="5" t="s">
        <v>330</v>
      </c>
    </row>
    <row r="252" spans="2:3" x14ac:dyDescent="0.25">
      <c r="B252" s="64" t="s">
        <v>519</v>
      </c>
      <c r="C252" s="5" t="s">
        <v>520</v>
      </c>
    </row>
    <row r="253" spans="2:3" ht="39.6" x14ac:dyDescent="0.25">
      <c r="B253" s="5" t="s">
        <v>100</v>
      </c>
      <c r="C253" s="5" t="s">
        <v>317</v>
      </c>
    </row>
    <row r="254" spans="2:3" ht="27" thickBot="1" x14ac:dyDescent="0.3">
      <c r="B254" s="26" t="s">
        <v>101</v>
      </c>
      <c r="C254" s="26" t="s">
        <v>318</v>
      </c>
    </row>
    <row r="255" spans="2:3" x14ac:dyDescent="0.25">
      <c r="B255" s="18" t="s">
        <v>102</v>
      </c>
      <c r="C255" s="18" t="s">
        <v>319</v>
      </c>
    </row>
    <row r="256" spans="2:3" x14ac:dyDescent="0.25">
      <c r="B256" s="5" t="s">
        <v>481</v>
      </c>
      <c r="C256" s="5" t="s">
        <v>320</v>
      </c>
    </row>
    <row r="257" spans="2:4" x14ac:dyDescent="0.25">
      <c r="B257" s="5" t="s">
        <v>163</v>
      </c>
      <c r="C257" s="5" t="s">
        <v>314</v>
      </c>
    </row>
    <row r="258" spans="2:4" x14ac:dyDescent="0.25">
      <c r="B258" s="5" t="s">
        <v>103</v>
      </c>
      <c r="C258" s="5" t="s">
        <v>321</v>
      </c>
    </row>
    <row r="259" spans="2:4" x14ac:dyDescent="0.25">
      <c r="B259" s="5" t="s">
        <v>544</v>
      </c>
      <c r="C259" s="5" t="s">
        <v>543</v>
      </c>
    </row>
    <row r="260" spans="2:4" x14ac:dyDescent="0.25">
      <c r="B260" s="5" t="s">
        <v>123</v>
      </c>
      <c r="C260" s="5" t="s">
        <v>322</v>
      </c>
    </row>
    <row r="261" spans="2:4" ht="26.4" x14ac:dyDescent="0.25">
      <c r="B261" s="5" t="s">
        <v>129</v>
      </c>
      <c r="C261" s="5" t="s">
        <v>323</v>
      </c>
    </row>
    <row r="262" spans="2:4" ht="26.4" x14ac:dyDescent="0.25">
      <c r="B262" s="5" t="s">
        <v>104</v>
      </c>
      <c r="C262" s="5" t="s">
        <v>324</v>
      </c>
    </row>
    <row r="263" spans="2:4" ht="26.4" x14ac:dyDescent="0.25">
      <c r="B263" s="5" t="s">
        <v>105</v>
      </c>
      <c r="C263" s="5" t="s">
        <v>325</v>
      </c>
    </row>
    <row r="264" spans="2:4" x14ac:dyDescent="0.25">
      <c r="B264" s="5" t="s">
        <v>124</v>
      </c>
      <c r="C264" s="64" t="s">
        <v>329</v>
      </c>
    </row>
    <row r="265" spans="2:4" ht="13.8" thickBot="1" x14ac:dyDescent="0.3">
      <c r="B265" s="26" t="s">
        <v>585</v>
      </c>
      <c r="C265" s="26" t="s">
        <v>584</v>
      </c>
    </row>
    <row r="266" spans="2:4" x14ac:dyDescent="0.25">
      <c r="B266" s="28" t="s">
        <v>587</v>
      </c>
      <c r="C266" s="28" t="s">
        <v>586</v>
      </c>
    </row>
    <row r="267" spans="2:4" ht="26.4" x14ac:dyDescent="0.25">
      <c r="B267" s="5" t="s">
        <v>106</v>
      </c>
      <c r="C267" s="5" t="s">
        <v>326</v>
      </c>
    </row>
    <row r="268" spans="2:4" ht="26.4" x14ac:dyDescent="0.25">
      <c r="B268" s="5" t="s">
        <v>589</v>
      </c>
      <c r="C268" s="5" t="s">
        <v>588</v>
      </c>
    </row>
    <row r="269" spans="2:4" ht="26.4" x14ac:dyDescent="0.25">
      <c r="B269" s="5" t="s">
        <v>590</v>
      </c>
      <c r="C269" s="5" t="s">
        <v>443</v>
      </c>
    </row>
    <row r="270" spans="2:4" x14ac:dyDescent="0.25">
      <c r="B270" s="64" t="s">
        <v>107</v>
      </c>
      <c r="C270" s="64" t="s">
        <v>327</v>
      </c>
    </row>
    <row r="271" spans="2:4" ht="13.8" thickBot="1" x14ac:dyDescent="0.3">
      <c r="B271" s="53" t="s">
        <v>108</v>
      </c>
      <c r="C271" s="53" t="s">
        <v>328</v>
      </c>
    </row>
    <row r="272" spans="2:4" x14ac:dyDescent="0.25">
      <c r="B272" s="4"/>
      <c r="D272" s="91"/>
    </row>
    <row r="273" spans="2:4" x14ac:dyDescent="0.25">
      <c r="B273" s="4"/>
      <c r="C273" s="92"/>
      <c r="D273" s="91"/>
    </row>
    <row r="275" spans="2:4" x14ac:dyDescent="0.25">
      <c r="B275" s="41" t="s">
        <v>386</v>
      </c>
      <c r="C275" s="41" t="s">
        <v>334</v>
      </c>
    </row>
    <row r="276" spans="2:4" x14ac:dyDescent="0.25">
      <c r="B276" s="67" t="s">
        <v>147</v>
      </c>
      <c r="C276" s="71" t="s">
        <v>333</v>
      </c>
    </row>
    <row r="277" spans="2:4" x14ac:dyDescent="0.25">
      <c r="B277" s="99" t="s">
        <v>445</v>
      </c>
      <c r="C277" s="99" t="s">
        <v>444</v>
      </c>
    </row>
    <row r="278" spans="2:4" x14ac:dyDescent="0.25">
      <c r="B278" s="62" t="s">
        <v>186</v>
      </c>
      <c r="C278" s="62" t="s">
        <v>194</v>
      </c>
    </row>
    <row r="279" spans="2:4" x14ac:dyDescent="0.25">
      <c r="B279" s="99" t="s">
        <v>445</v>
      </c>
      <c r="C279" s="105" t="s">
        <v>444</v>
      </c>
    </row>
    <row r="280" spans="2:4" x14ac:dyDescent="0.25">
      <c r="B280" s="62" t="s">
        <v>136</v>
      </c>
      <c r="C280" s="62" t="s">
        <v>195</v>
      </c>
    </row>
    <row r="281" spans="2:4" ht="13.8" thickBot="1" x14ac:dyDescent="0.3">
      <c r="B281" s="68" t="s">
        <v>142</v>
      </c>
      <c r="C281" s="76" t="s">
        <v>428</v>
      </c>
    </row>
    <row r="282" spans="2:4" ht="13.8" thickTop="1" x14ac:dyDescent="0.25">
      <c r="B282" s="69"/>
      <c r="C282" s="94"/>
    </row>
    <row r="283" spans="2:4" x14ac:dyDescent="0.25">
      <c r="B283" s="67" t="s">
        <v>147</v>
      </c>
      <c r="C283" s="71" t="s">
        <v>333</v>
      </c>
    </row>
    <row r="284" spans="2:4" x14ac:dyDescent="0.25">
      <c r="B284" s="62" t="s">
        <v>407</v>
      </c>
      <c r="C284" s="62" t="s">
        <v>418</v>
      </c>
    </row>
    <row r="285" spans="2:4" x14ac:dyDescent="0.25">
      <c r="B285" s="61" t="s">
        <v>408</v>
      </c>
      <c r="C285" s="61" t="s">
        <v>419</v>
      </c>
    </row>
    <row r="286" spans="2:4" x14ac:dyDescent="0.25">
      <c r="B286" s="122" t="s">
        <v>440</v>
      </c>
      <c r="C286" s="99" t="s">
        <v>446</v>
      </c>
    </row>
    <row r="287" spans="2:4" x14ac:dyDescent="0.25">
      <c r="B287" s="99" t="s">
        <v>186</v>
      </c>
      <c r="C287" s="99" t="s">
        <v>194</v>
      </c>
    </row>
    <row r="288" spans="2:4" x14ac:dyDescent="0.25">
      <c r="B288" s="99" t="s">
        <v>136</v>
      </c>
      <c r="C288" s="99" t="s">
        <v>195</v>
      </c>
    </row>
    <row r="289" spans="2:3" x14ac:dyDescent="0.25">
      <c r="B289" s="77" t="s">
        <v>409</v>
      </c>
      <c r="C289" s="77" t="s">
        <v>420</v>
      </c>
    </row>
    <row r="290" spans="2:3" x14ac:dyDescent="0.25">
      <c r="B290" s="62"/>
      <c r="C290" s="62"/>
    </row>
    <row r="291" spans="2:3" x14ac:dyDescent="0.25">
      <c r="B291" s="62" t="s">
        <v>410</v>
      </c>
      <c r="C291" s="62" t="s">
        <v>421</v>
      </c>
    </row>
    <row r="292" spans="2:3" x14ac:dyDescent="0.25">
      <c r="B292" s="61" t="s">
        <v>408</v>
      </c>
      <c r="C292" s="61" t="s">
        <v>419</v>
      </c>
    </row>
    <row r="293" spans="2:3" x14ac:dyDescent="0.25">
      <c r="B293" s="99" t="s">
        <v>445</v>
      </c>
      <c r="C293" s="99" t="s">
        <v>444</v>
      </c>
    </row>
    <row r="294" spans="2:3" x14ac:dyDescent="0.25">
      <c r="B294" s="99" t="s">
        <v>136</v>
      </c>
      <c r="C294" s="99" t="s">
        <v>195</v>
      </c>
    </row>
    <row r="295" spans="2:3" x14ac:dyDescent="0.25">
      <c r="B295" s="77" t="s">
        <v>414</v>
      </c>
      <c r="C295" s="77" t="s">
        <v>422</v>
      </c>
    </row>
    <row r="296" spans="2:3" x14ac:dyDescent="0.25">
      <c r="B296" s="62"/>
      <c r="C296" s="62"/>
    </row>
    <row r="297" spans="2:3" x14ac:dyDescent="0.25">
      <c r="B297" s="62" t="s">
        <v>411</v>
      </c>
      <c r="C297" s="62" t="s">
        <v>423</v>
      </c>
    </row>
    <row r="298" spans="2:3" x14ac:dyDescent="0.25">
      <c r="B298" s="61" t="s">
        <v>408</v>
      </c>
      <c r="C298" s="61" t="s">
        <v>419</v>
      </c>
    </row>
    <row r="299" spans="2:3" x14ac:dyDescent="0.25">
      <c r="B299" s="122" t="s">
        <v>440</v>
      </c>
      <c r="C299" s="99" t="s">
        <v>446</v>
      </c>
    </row>
    <row r="300" spans="2:3" x14ac:dyDescent="0.25">
      <c r="B300" s="99" t="s">
        <v>136</v>
      </c>
      <c r="C300" s="99" t="s">
        <v>195</v>
      </c>
    </row>
    <row r="301" spans="2:3" x14ac:dyDescent="0.25">
      <c r="B301" s="77" t="s">
        <v>415</v>
      </c>
      <c r="C301" s="77" t="s">
        <v>424</v>
      </c>
    </row>
    <row r="302" spans="2:3" x14ac:dyDescent="0.25">
      <c r="B302" s="62"/>
      <c r="C302" s="62"/>
    </row>
    <row r="303" spans="2:3" x14ac:dyDescent="0.25">
      <c r="B303" s="62" t="s">
        <v>412</v>
      </c>
      <c r="C303" s="62" t="s">
        <v>425</v>
      </c>
    </row>
    <row r="304" spans="2:3" x14ac:dyDescent="0.25">
      <c r="B304" s="61" t="s">
        <v>408</v>
      </c>
      <c r="C304" s="61" t="s">
        <v>419</v>
      </c>
    </row>
    <row r="305" spans="2:3" x14ac:dyDescent="0.25">
      <c r="B305" s="122" t="s">
        <v>440</v>
      </c>
      <c r="C305" s="99" t="s">
        <v>446</v>
      </c>
    </row>
    <row r="306" spans="2:3" x14ac:dyDescent="0.25">
      <c r="B306" s="99" t="s">
        <v>136</v>
      </c>
      <c r="C306" s="99" t="s">
        <v>195</v>
      </c>
    </row>
    <row r="307" spans="2:3" x14ac:dyDescent="0.25">
      <c r="B307" s="77" t="s">
        <v>416</v>
      </c>
      <c r="C307" s="77" t="s">
        <v>426</v>
      </c>
    </row>
    <row r="308" spans="2:3" x14ac:dyDescent="0.25">
      <c r="B308" s="62"/>
      <c r="C308" s="62"/>
    </row>
    <row r="309" spans="2:3" x14ac:dyDescent="0.25">
      <c r="B309" s="62" t="s">
        <v>413</v>
      </c>
      <c r="C309" s="62" t="s">
        <v>213</v>
      </c>
    </row>
    <row r="310" spans="2:3" x14ac:dyDescent="0.25">
      <c r="B310" s="61" t="s">
        <v>408</v>
      </c>
      <c r="C310" s="61" t="s">
        <v>419</v>
      </c>
    </row>
    <row r="311" spans="2:3" x14ac:dyDescent="0.25">
      <c r="B311" s="122" t="s">
        <v>440</v>
      </c>
      <c r="C311" s="99" t="s">
        <v>446</v>
      </c>
    </row>
    <row r="312" spans="2:3" x14ac:dyDescent="0.25">
      <c r="B312" s="99" t="s">
        <v>136</v>
      </c>
      <c r="C312" s="99" t="s">
        <v>195</v>
      </c>
    </row>
    <row r="313" spans="2:3" x14ac:dyDescent="0.25">
      <c r="B313" s="77" t="s">
        <v>417</v>
      </c>
      <c r="C313" s="77" t="s">
        <v>427</v>
      </c>
    </row>
    <row r="314" spans="2:3" ht="13.8" thickBot="1" x14ac:dyDescent="0.3">
      <c r="B314" s="68" t="str">
        <f>B281</f>
        <v>Group Adjusted revenue</v>
      </c>
      <c r="C314" s="76" t="str">
        <f>C281</f>
        <v>Скорректированная выручка Группы</v>
      </c>
    </row>
    <row r="315" spans="2:3" ht="13.8" thickTop="1" x14ac:dyDescent="0.25">
      <c r="B315" s="70"/>
      <c r="C315" s="95"/>
    </row>
    <row r="316" spans="2:3" ht="13.8" thickBot="1" x14ac:dyDescent="0.3">
      <c r="B316" s="68" t="s">
        <v>482</v>
      </c>
      <c r="C316" s="68" t="s">
        <v>488</v>
      </c>
    </row>
    <row r="317" spans="2:3" ht="13.8" thickTop="1" x14ac:dyDescent="0.25">
      <c r="B317" s="72" t="s">
        <v>138</v>
      </c>
      <c r="C317" s="72" t="s">
        <v>197</v>
      </c>
    </row>
    <row r="318" spans="2:3" x14ac:dyDescent="0.25">
      <c r="B318" s="72" t="s">
        <v>17</v>
      </c>
      <c r="C318" s="72" t="s">
        <v>224</v>
      </c>
    </row>
    <row r="319" spans="2:3" x14ac:dyDescent="0.25">
      <c r="B319" s="72" t="s">
        <v>35</v>
      </c>
      <c r="C319" s="72" t="s">
        <v>225</v>
      </c>
    </row>
    <row r="320" spans="2:3" ht="26.4" x14ac:dyDescent="0.25">
      <c r="B320" s="72" t="s">
        <v>19</v>
      </c>
      <c r="C320" s="72" t="s">
        <v>226</v>
      </c>
    </row>
    <row r="321" spans="2:3" x14ac:dyDescent="0.25">
      <c r="B321" s="72" t="s">
        <v>20</v>
      </c>
      <c r="C321" s="72" t="s">
        <v>227</v>
      </c>
    </row>
    <row r="322" spans="2:3" x14ac:dyDescent="0.25">
      <c r="B322" s="72" t="s">
        <v>21</v>
      </c>
      <c r="C322" s="72" t="s">
        <v>228</v>
      </c>
    </row>
    <row r="323" spans="2:3" x14ac:dyDescent="0.25">
      <c r="B323" s="5" t="s">
        <v>572</v>
      </c>
      <c r="C323" s="5" t="s">
        <v>534</v>
      </c>
    </row>
    <row r="324" spans="2:3" x14ac:dyDescent="0.25">
      <c r="B324" s="5" t="s">
        <v>596</v>
      </c>
      <c r="C324" s="72" t="s">
        <v>595</v>
      </c>
    </row>
    <row r="325" spans="2:3" x14ac:dyDescent="0.25">
      <c r="B325" s="72" t="s">
        <v>22</v>
      </c>
      <c r="C325" s="72" t="s">
        <v>229</v>
      </c>
    </row>
    <row r="326" spans="2:3" ht="26.4" x14ac:dyDescent="0.25">
      <c r="B326" s="72" t="s">
        <v>597</v>
      </c>
      <c r="C326" s="72" t="s">
        <v>598</v>
      </c>
    </row>
    <row r="327" spans="2:3" x14ac:dyDescent="0.25">
      <c r="B327" s="5" t="s">
        <v>570</v>
      </c>
      <c r="C327" s="72" t="s">
        <v>489</v>
      </c>
    </row>
    <row r="328" spans="2:3" ht="26.4" x14ac:dyDescent="0.25">
      <c r="B328" s="5" t="s">
        <v>571</v>
      </c>
      <c r="C328" s="64" t="s">
        <v>535</v>
      </c>
    </row>
    <row r="329" spans="2:3" ht="26.4" x14ac:dyDescent="0.25">
      <c r="B329" s="5" t="s">
        <v>483</v>
      </c>
      <c r="C329" s="5" t="s">
        <v>230</v>
      </c>
    </row>
    <row r="330" spans="2:3" x14ac:dyDescent="0.25">
      <c r="B330" s="72" t="s">
        <v>484</v>
      </c>
      <c r="C330" s="72" t="s">
        <v>467</v>
      </c>
    </row>
    <row r="331" spans="2:3" ht="26.4" x14ac:dyDescent="0.25">
      <c r="B331" s="72" t="s">
        <v>485</v>
      </c>
      <c r="C331" s="72" t="s">
        <v>490</v>
      </c>
    </row>
    <row r="332" spans="2:3" x14ac:dyDescent="0.25">
      <c r="B332" s="72" t="s">
        <v>116</v>
      </c>
      <c r="C332" s="72" t="s">
        <v>234</v>
      </c>
    </row>
    <row r="333" spans="2:3" ht="26.4" x14ac:dyDescent="0.25">
      <c r="B333" s="72" t="s">
        <v>486</v>
      </c>
      <c r="C333" s="72" t="s">
        <v>235</v>
      </c>
    </row>
    <row r="334" spans="2:3" x14ac:dyDescent="0.25">
      <c r="B334" s="5" t="s">
        <v>568</v>
      </c>
      <c r="C334" s="72" t="s">
        <v>556</v>
      </c>
    </row>
    <row r="335" spans="2:3" x14ac:dyDescent="0.25">
      <c r="B335" s="72" t="s">
        <v>487</v>
      </c>
      <c r="C335" s="72" t="s">
        <v>491</v>
      </c>
    </row>
    <row r="336" spans="2:3" x14ac:dyDescent="0.25">
      <c r="B336" s="72" t="s">
        <v>604</v>
      </c>
      <c r="C336" s="72" t="s">
        <v>605</v>
      </c>
    </row>
    <row r="337" spans="2:3" x14ac:dyDescent="0.25">
      <c r="B337" s="187" t="s">
        <v>632</v>
      </c>
      <c r="C337" s="187" t="s">
        <v>633</v>
      </c>
    </row>
    <row r="338" spans="2:3" ht="26.4" x14ac:dyDescent="0.25">
      <c r="B338" s="72" t="s">
        <v>560</v>
      </c>
      <c r="C338" s="72" t="s">
        <v>470</v>
      </c>
    </row>
    <row r="339" spans="2:3" ht="26.4" x14ac:dyDescent="0.25">
      <c r="B339" s="72" t="s">
        <v>561</v>
      </c>
      <c r="C339" s="72" t="s">
        <v>471</v>
      </c>
    </row>
    <row r="340" spans="2:3" ht="13.8" thickBot="1" x14ac:dyDescent="0.3">
      <c r="B340" s="68" t="s">
        <v>635</v>
      </c>
      <c r="C340" s="68" t="s">
        <v>634</v>
      </c>
    </row>
    <row r="341" spans="2:3" ht="13.8" thickTop="1" x14ac:dyDescent="0.25">
      <c r="B341" s="69"/>
      <c r="C341" s="94"/>
    </row>
    <row r="342" spans="2:3" x14ac:dyDescent="0.25">
      <c r="B342" s="70"/>
      <c r="C342" s="95"/>
    </row>
    <row r="343" spans="2:3" ht="26.4" x14ac:dyDescent="0.25">
      <c r="B343" s="67" t="s">
        <v>165</v>
      </c>
      <c r="C343" s="71" t="s">
        <v>336</v>
      </c>
    </row>
    <row r="344" spans="2:3" ht="26.4" x14ac:dyDescent="0.25">
      <c r="B344" s="69" t="s">
        <v>436</v>
      </c>
      <c r="C344" s="94" t="s">
        <v>437</v>
      </c>
    </row>
    <row r="345" spans="2:3" x14ac:dyDescent="0.25">
      <c r="B345" s="73" t="s">
        <v>136</v>
      </c>
      <c r="C345" s="73" t="s">
        <v>195</v>
      </c>
    </row>
    <row r="346" spans="2:3" x14ac:dyDescent="0.25">
      <c r="B346" s="62" t="s">
        <v>138</v>
      </c>
      <c r="C346" s="62" t="s">
        <v>197</v>
      </c>
    </row>
    <row r="347" spans="2:3" x14ac:dyDescent="0.25">
      <c r="B347" s="62" t="s">
        <v>141</v>
      </c>
      <c r="C347" s="62" t="s">
        <v>198</v>
      </c>
    </row>
    <row r="348" spans="2:3" x14ac:dyDescent="0.25">
      <c r="B348" s="5" t="s">
        <v>596</v>
      </c>
      <c r="C348" s="72" t="s">
        <v>595</v>
      </c>
    </row>
    <row r="349" spans="2:3" x14ac:dyDescent="0.25">
      <c r="B349" s="62" t="s">
        <v>22</v>
      </c>
      <c r="C349" s="72" t="s">
        <v>335</v>
      </c>
    </row>
    <row r="350" spans="2:3" x14ac:dyDescent="0.25">
      <c r="B350" s="62" t="s">
        <v>148</v>
      </c>
      <c r="C350" s="62" t="s">
        <v>225</v>
      </c>
    </row>
    <row r="351" spans="2:3" x14ac:dyDescent="0.25">
      <c r="B351" s="5" t="s">
        <v>570</v>
      </c>
      <c r="C351" s="72" t="s">
        <v>489</v>
      </c>
    </row>
    <row r="352" spans="2:3" x14ac:dyDescent="0.25">
      <c r="B352" s="62" t="s">
        <v>151</v>
      </c>
      <c r="C352" s="62" t="s">
        <v>231</v>
      </c>
    </row>
    <row r="353" spans="2:3" ht="26.4" x14ac:dyDescent="0.25">
      <c r="B353" s="62" t="s">
        <v>149</v>
      </c>
      <c r="C353" s="62" t="s">
        <v>342</v>
      </c>
    </row>
    <row r="354" spans="2:3" x14ac:dyDescent="0.25">
      <c r="B354" s="62" t="s">
        <v>150</v>
      </c>
      <c r="C354" s="62" t="s">
        <v>343</v>
      </c>
    </row>
    <row r="355" spans="2:3" ht="26.4" x14ac:dyDescent="0.25">
      <c r="B355" s="62" t="s">
        <v>23</v>
      </c>
      <c r="C355" s="62" t="s">
        <v>344</v>
      </c>
    </row>
    <row r="356" spans="2:3" x14ac:dyDescent="0.25">
      <c r="B356" s="62" t="s">
        <v>116</v>
      </c>
      <c r="C356" s="62" t="s">
        <v>234</v>
      </c>
    </row>
    <row r="357" spans="2:3" ht="26.4" x14ac:dyDescent="0.25">
      <c r="B357" s="62" t="s">
        <v>185</v>
      </c>
      <c r="C357" s="62" t="s">
        <v>235</v>
      </c>
    </row>
    <row r="358" spans="2:3" x14ac:dyDescent="0.25">
      <c r="B358" s="5" t="s">
        <v>568</v>
      </c>
      <c r="C358" s="72" t="s">
        <v>556</v>
      </c>
    </row>
    <row r="359" spans="2:3" ht="26.4" x14ac:dyDescent="0.25">
      <c r="B359" s="62" t="s">
        <v>152</v>
      </c>
      <c r="C359" s="62" t="s">
        <v>339</v>
      </c>
    </row>
    <row r="360" spans="2:3" ht="26.4" x14ac:dyDescent="0.25">
      <c r="B360" s="62" t="s">
        <v>153</v>
      </c>
      <c r="C360" s="62" t="s">
        <v>345</v>
      </c>
    </row>
    <row r="361" spans="2:3" ht="26.4" x14ac:dyDescent="0.25">
      <c r="B361" s="74" t="s">
        <v>154</v>
      </c>
      <c r="C361" s="62" t="s">
        <v>337</v>
      </c>
    </row>
    <row r="362" spans="2:3" x14ac:dyDescent="0.25">
      <c r="B362" s="62" t="s">
        <v>139</v>
      </c>
      <c r="C362" s="62" t="s">
        <v>199</v>
      </c>
    </row>
    <row r="363" spans="2:3" x14ac:dyDescent="0.25">
      <c r="B363" s="62" t="s">
        <v>155</v>
      </c>
      <c r="C363" s="62" t="s">
        <v>338</v>
      </c>
    </row>
    <row r="364" spans="2:3" x14ac:dyDescent="0.25">
      <c r="B364" s="72" t="s">
        <v>435</v>
      </c>
      <c r="C364" s="62" t="s">
        <v>434</v>
      </c>
    </row>
    <row r="365" spans="2:3" ht="13.8" thickBot="1" x14ac:dyDescent="0.3">
      <c r="B365" s="68" t="s">
        <v>166</v>
      </c>
      <c r="C365" s="76" t="s">
        <v>200</v>
      </c>
    </row>
    <row r="366" spans="2:3" ht="13.8" thickTop="1" x14ac:dyDescent="0.25">
      <c r="B366" s="70"/>
      <c r="C366" s="95"/>
    </row>
    <row r="367" spans="2:3" x14ac:dyDescent="0.25">
      <c r="B367" s="31"/>
      <c r="C367" s="96"/>
    </row>
    <row r="368" spans="2:3" x14ac:dyDescent="0.25">
      <c r="B368" s="71" t="s">
        <v>167</v>
      </c>
      <c r="C368" s="71" t="s">
        <v>349</v>
      </c>
    </row>
    <row r="369" spans="2:3" x14ac:dyDescent="0.25">
      <c r="B369" s="62" t="s">
        <v>156</v>
      </c>
      <c r="C369" s="62" t="s">
        <v>350</v>
      </c>
    </row>
    <row r="370" spans="2:3" x14ac:dyDescent="0.25">
      <c r="B370" s="62" t="s">
        <v>158</v>
      </c>
      <c r="C370" s="62" t="s">
        <v>353</v>
      </c>
    </row>
    <row r="371" spans="2:3" x14ac:dyDescent="0.2">
      <c r="B371" s="103" t="s">
        <v>438</v>
      </c>
      <c r="C371" s="62" t="s">
        <v>439</v>
      </c>
    </row>
    <row r="372" spans="2:3" x14ac:dyDescent="0.25">
      <c r="B372" s="62" t="s">
        <v>159</v>
      </c>
      <c r="C372" s="62" t="s">
        <v>391</v>
      </c>
    </row>
    <row r="373" spans="2:3" ht="13.8" thickBot="1" x14ac:dyDescent="0.3">
      <c r="B373" s="68" t="s">
        <v>168</v>
      </c>
      <c r="C373" s="76" t="s">
        <v>393</v>
      </c>
    </row>
    <row r="374" spans="2:3" ht="13.8" thickTop="1" x14ac:dyDescent="0.25">
      <c r="B374" s="75"/>
      <c r="C374" s="97"/>
    </row>
    <row r="375" spans="2:3" x14ac:dyDescent="0.25">
      <c r="B375" s="75"/>
      <c r="C375" s="97"/>
    </row>
    <row r="376" spans="2:3" x14ac:dyDescent="0.25">
      <c r="B376" s="71" t="s">
        <v>400</v>
      </c>
      <c r="C376" s="71" t="s">
        <v>401</v>
      </c>
    </row>
    <row r="377" spans="2:3" x14ac:dyDescent="0.25">
      <c r="B377" s="62" t="s">
        <v>156</v>
      </c>
      <c r="C377" s="62" t="s">
        <v>350</v>
      </c>
    </row>
    <row r="378" spans="2:3" x14ac:dyDescent="0.25">
      <c r="B378" s="62" t="s">
        <v>157</v>
      </c>
      <c r="C378" s="62" t="s">
        <v>197</v>
      </c>
    </row>
    <row r="379" spans="2:3" x14ac:dyDescent="0.25">
      <c r="B379" s="62" t="s">
        <v>159</v>
      </c>
      <c r="C379" s="62" t="s">
        <v>391</v>
      </c>
    </row>
    <row r="380" spans="2:3" ht="27" thickBot="1" x14ac:dyDescent="0.3">
      <c r="B380" s="76" t="s">
        <v>399</v>
      </c>
      <c r="C380" s="76" t="s">
        <v>402</v>
      </c>
    </row>
    <row r="381" spans="2:3" ht="13.8" thickTop="1" x14ac:dyDescent="0.25">
      <c r="B381" s="70"/>
      <c r="C381" s="95"/>
    </row>
    <row r="382" spans="2:3" x14ac:dyDescent="0.25">
      <c r="B382" s="70"/>
      <c r="C382" s="95"/>
    </row>
    <row r="383" spans="2:3" x14ac:dyDescent="0.25">
      <c r="B383" s="71" t="s">
        <v>169</v>
      </c>
      <c r="C383" s="71" t="s">
        <v>351</v>
      </c>
    </row>
    <row r="384" spans="2:3" x14ac:dyDescent="0.25">
      <c r="B384" s="62" t="s">
        <v>156</v>
      </c>
      <c r="C384" s="62" t="s">
        <v>350</v>
      </c>
    </row>
    <row r="385" spans="2:3" x14ac:dyDescent="0.25">
      <c r="B385" s="62" t="s">
        <v>159</v>
      </c>
      <c r="C385" s="62" t="s">
        <v>391</v>
      </c>
    </row>
    <row r="386" spans="2:3" ht="13.8" thickBot="1" x14ac:dyDescent="0.3">
      <c r="B386" s="76" t="s">
        <v>170</v>
      </c>
      <c r="C386" s="76" t="s">
        <v>394</v>
      </c>
    </row>
    <row r="387" spans="2:3" ht="13.8" thickTop="1" x14ac:dyDescent="0.25">
      <c r="B387" s="70"/>
      <c r="C387" s="95"/>
    </row>
    <row r="388" spans="2:3" x14ac:dyDescent="0.25">
      <c r="B388" s="71" t="s">
        <v>171</v>
      </c>
      <c r="C388" s="71" t="s">
        <v>352</v>
      </c>
    </row>
    <row r="389" spans="2:3" x14ac:dyDescent="0.25">
      <c r="B389" s="62" t="s">
        <v>156</v>
      </c>
      <c r="C389" s="62" t="s">
        <v>350</v>
      </c>
    </row>
    <row r="390" spans="2:3" x14ac:dyDescent="0.25">
      <c r="B390" s="62" t="s">
        <v>159</v>
      </c>
      <c r="C390" s="62" t="s">
        <v>391</v>
      </c>
    </row>
    <row r="391" spans="2:3" ht="13.8" thickBot="1" x14ac:dyDescent="0.3">
      <c r="B391" s="76" t="s">
        <v>172</v>
      </c>
      <c r="C391" s="76" t="s">
        <v>392</v>
      </c>
    </row>
    <row r="392" spans="2:3" ht="13.8" thickTop="1" x14ac:dyDescent="0.25"/>
    <row r="393" spans="2:3" x14ac:dyDescent="0.25">
      <c r="B393" s="41" t="s">
        <v>386</v>
      </c>
      <c r="C393" s="41" t="s">
        <v>334</v>
      </c>
    </row>
    <row r="394" spans="2:3" x14ac:dyDescent="0.25">
      <c r="B394" s="71" t="s">
        <v>175</v>
      </c>
      <c r="C394" s="71" t="s">
        <v>378</v>
      </c>
    </row>
    <row r="395" spans="2:3" x14ac:dyDescent="0.25">
      <c r="B395" s="62" t="s">
        <v>176</v>
      </c>
      <c r="C395" s="73" t="s">
        <v>346</v>
      </c>
    </row>
    <row r="396" spans="2:3" ht="26.4" x14ac:dyDescent="0.25">
      <c r="B396" s="62" t="s">
        <v>462</v>
      </c>
      <c r="C396" s="73" t="s">
        <v>463</v>
      </c>
    </row>
    <row r="397" spans="2:3" x14ac:dyDescent="0.25">
      <c r="B397" s="77" t="s">
        <v>177</v>
      </c>
      <c r="C397" s="77" t="s">
        <v>389</v>
      </c>
    </row>
    <row r="398" spans="2:3" x14ac:dyDescent="0.25">
      <c r="B398" s="62" t="s">
        <v>178</v>
      </c>
      <c r="C398" s="62" t="s">
        <v>347</v>
      </c>
    </row>
    <row r="399" spans="2:3" x14ac:dyDescent="0.25">
      <c r="B399" s="77" t="s">
        <v>179</v>
      </c>
      <c r="C399" s="77" t="s">
        <v>390</v>
      </c>
    </row>
    <row r="400" spans="2:3" x14ac:dyDescent="0.25">
      <c r="B400" s="62" t="s">
        <v>54</v>
      </c>
      <c r="C400" s="62" t="s">
        <v>265</v>
      </c>
    </row>
    <row r="401" spans="2:3" x14ac:dyDescent="0.25">
      <c r="B401" s="77" t="s">
        <v>180</v>
      </c>
      <c r="C401" s="77" t="s">
        <v>388</v>
      </c>
    </row>
    <row r="402" spans="2:3" ht="13.8" thickBot="1" x14ac:dyDescent="0.3">
      <c r="B402" s="76" t="s">
        <v>181</v>
      </c>
      <c r="C402" s="76" t="s">
        <v>387</v>
      </c>
    </row>
    <row r="403" spans="2:3" ht="21.75" customHeight="1" thickTop="1" x14ac:dyDescent="0.25">
      <c r="B403" s="61" t="s">
        <v>182</v>
      </c>
      <c r="C403" s="61" t="s">
        <v>404</v>
      </c>
    </row>
    <row r="404" spans="2:3" ht="26.4" x14ac:dyDescent="0.25">
      <c r="B404" s="61" t="s">
        <v>183</v>
      </c>
      <c r="C404" s="61" t="s">
        <v>405</v>
      </c>
    </row>
    <row r="405" spans="2:3" x14ac:dyDescent="0.25">
      <c r="B405" s="78" t="s">
        <v>184</v>
      </c>
      <c r="C405" s="78" t="s">
        <v>406</v>
      </c>
    </row>
    <row r="408" spans="2:3" x14ac:dyDescent="0.25">
      <c r="B408" s="63" t="s">
        <v>385</v>
      </c>
      <c r="C408" s="41" t="s">
        <v>209</v>
      </c>
    </row>
    <row r="409" spans="2:3" x14ac:dyDescent="0.25">
      <c r="B409" s="5" t="s">
        <v>8</v>
      </c>
      <c r="C409" s="5" t="s">
        <v>210</v>
      </c>
    </row>
    <row r="410" spans="2:3" x14ac:dyDescent="0.25">
      <c r="B410" s="5" t="s">
        <v>10</v>
      </c>
      <c r="C410" s="5" t="s">
        <v>211</v>
      </c>
    </row>
    <row r="411" spans="2:3" x14ac:dyDescent="0.25">
      <c r="B411" s="5" t="s">
        <v>125</v>
      </c>
      <c r="C411" s="5" t="s">
        <v>212</v>
      </c>
    </row>
    <row r="412" spans="2:3" x14ac:dyDescent="0.25">
      <c r="B412" s="5" t="s">
        <v>16</v>
      </c>
      <c r="C412" s="5" t="s">
        <v>213</v>
      </c>
    </row>
    <row r="413" spans="2:3" x14ac:dyDescent="0.25">
      <c r="B413" s="6" t="s">
        <v>5</v>
      </c>
      <c r="C413" s="6" t="s">
        <v>214</v>
      </c>
    </row>
    <row r="414" spans="2:3" x14ac:dyDescent="0.25">
      <c r="B414" s="4"/>
    </row>
    <row r="415" spans="2:3" x14ac:dyDescent="0.25">
      <c r="B415" s="5" t="s">
        <v>130</v>
      </c>
      <c r="C415" s="5" t="s">
        <v>215</v>
      </c>
    </row>
    <row r="416" spans="2:3" x14ac:dyDescent="0.25">
      <c r="B416" s="5" t="s">
        <v>11</v>
      </c>
      <c r="C416" s="5" t="s">
        <v>216</v>
      </c>
    </row>
    <row r="417" spans="2:3" x14ac:dyDescent="0.25">
      <c r="B417" s="5" t="s">
        <v>12</v>
      </c>
      <c r="C417" s="5" t="s">
        <v>217</v>
      </c>
    </row>
    <row r="418" spans="2:3" x14ac:dyDescent="0.25">
      <c r="B418" s="5" t="s">
        <v>13</v>
      </c>
      <c r="C418" s="5" t="s">
        <v>218</v>
      </c>
    </row>
    <row r="419" spans="2:3" x14ac:dyDescent="0.25">
      <c r="B419" s="5" t="s">
        <v>14</v>
      </c>
      <c r="C419" s="5" t="s">
        <v>219</v>
      </c>
    </row>
    <row r="420" spans="2:3" x14ac:dyDescent="0.25">
      <c r="B420" s="5" t="s">
        <v>15</v>
      </c>
      <c r="C420" s="5" t="s">
        <v>220</v>
      </c>
    </row>
    <row r="421" spans="2:3" x14ac:dyDescent="0.25">
      <c r="B421" s="5" t="s">
        <v>189</v>
      </c>
      <c r="C421" s="5" t="s">
        <v>221</v>
      </c>
    </row>
    <row r="422" spans="2:3" x14ac:dyDescent="0.25">
      <c r="B422" s="5" t="s">
        <v>18</v>
      </c>
      <c r="C422" s="5" t="s">
        <v>222</v>
      </c>
    </row>
    <row r="423" spans="2:3" x14ac:dyDescent="0.25">
      <c r="B423" s="6" t="s">
        <v>190</v>
      </c>
      <c r="C423" s="6" t="s">
        <v>223</v>
      </c>
    </row>
    <row r="424" spans="2:3" x14ac:dyDescent="0.25">
      <c r="B424" s="5"/>
      <c r="C424" s="5"/>
    </row>
    <row r="425" spans="2:3" x14ac:dyDescent="0.25">
      <c r="B425" s="5" t="s">
        <v>17</v>
      </c>
      <c r="C425" s="5" t="s">
        <v>224</v>
      </c>
    </row>
    <row r="426" spans="2:3" x14ac:dyDescent="0.25">
      <c r="B426" s="5" t="s">
        <v>35</v>
      </c>
      <c r="C426" s="5" t="s">
        <v>225</v>
      </c>
    </row>
    <row r="427" spans="2:3" ht="26.4" x14ac:dyDescent="0.25">
      <c r="B427" s="5" t="s">
        <v>19</v>
      </c>
      <c r="C427" s="5" t="s">
        <v>226</v>
      </c>
    </row>
    <row r="428" spans="2:3" x14ac:dyDescent="0.25">
      <c r="B428" s="5" t="s">
        <v>20</v>
      </c>
      <c r="C428" s="5" t="s">
        <v>227</v>
      </c>
    </row>
    <row r="429" spans="2:3" x14ac:dyDescent="0.25">
      <c r="B429" s="5" t="s">
        <v>21</v>
      </c>
      <c r="C429" s="5" t="s">
        <v>228</v>
      </c>
    </row>
    <row r="430" spans="2:3" x14ac:dyDescent="0.25">
      <c r="B430" s="5" t="s">
        <v>596</v>
      </c>
      <c r="C430" s="72" t="s">
        <v>595</v>
      </c>
    </row>
    <row r="431" spans="2:3" x14ac:dyDescent="0.25">
      <c r="B431" s="5" t="s">
        <v>36</v>
      </c>
      <c r="C431" s="5" t="s">
        <v>348</v>
      </c>
    </row>
    <row r="432" spans="2:3" x14ac:dyDescent="0.25">
      <c r="B432" s="5" t="s">
        <v>22</v>
      </c>
      <c r="C432" s="5" t="s">
        <v>229</v>
      </c>
    </row>
    <row r="433" spans="2:3" ht="26.4" x14ac:dyDescent="0.25">
      <c r="B433" s="72" t="s">
        <v>597</v>
      </c>
      <c r="C433" s="72" t="s">
        <v>598</v>
      </c>
    </row>
    <row r="434" spans="2:3" x14ac:dyDescent="0.25">
      <c r="B434" s="5" t="s">
        <v>37</v>
      </c>
      <c r="C434" s="64" t="s">
        <v>233</v>
      </c>
    </row>
    <row r="435" spans="2:3" ht="26.4" x14ac:dyDescent="0.25">
      <c r="B435" s="5" t="s">
        <v>540</v>
      </c>
      <c r="C435" s="5" t="s">
        <v>230</v>
      </c>
    </row>
    <row r="436" spans="2:3" x14ac:dyDescent="0.25">
      <c r="B436" s="5" t="s">
        <v>38</v>
      </c>
      <c r="C436" s="5" t="s">
        <v>232</v>
      </c>
    </row>
    <row r="437" spans="2:3" ht="26.4" x14ac:dyDescent="0.25">
      <c r="B437" s="5" t="s">
        <v>23</v>
      </c>
      <c r="C437" s="5" t="s">
        <v>341</v>
      </c>
    </row>
    <row r="438" spans="2:3" x14ac:dyDescent="0.25">
      <c r="B438" s="5" t="s">
        <v>116</v>
      </c>
      <c r="C438" s="5" t="s">
        <v>234</v>
      </c>
    </row>
    <row r="439" spans="2:3" ht="26.4" x14ac:dyDescent="0.25">
      <c r="B439" s="5" t="s">
        <v>185</v>
      </c>
      <c r="C439" s="5" t="s">
        <v>235</v>
      </c>
    </row>
    <row r="440" spans="2:3" x14ac:dyDescent="0.25">
      <c r="B440" s="5" t="s">
        <v>568</v>
      </c>
      <c r="C440" s="72" t="s">
        <v>556</v>
      </c>
    </row>
    <row r="441" spans="2:3" ht="26.4" x14ac:dyDescent="0.25">
      <c r="B441" s="6" t="s">
        <v>441</v>
      </c>
      <c r="C441" s="6" t="s">
        <v>442</v>
      </c>
    </row>
    <row r="442" spans="2:3" x14ac:dyDescent="0.25">
      <c r="B442" s="5" t="s">
        <v>24</v>
      </c>
      <c r="C442" s="5" t="s">
        <v>236</v>
      </c>
    </row>
    <row r="443" spans="2:3" x14ac:dyDescent="0.25">
      <c r="B443" s="6" t="s">
        <v>603</v>
      </c>
      <c r="C443" s="6" t="s">
        <v>602</v>
      </c>
    </row>
    <row r="444" spans="2:3" x14ac:dyDescent="0.25">
      <c r="B444" s="107" t="s">
        <v>440</v>
      </c>
      <c r="C444" s="107" t="s">
        <v>446</v>
      </c>
    </row>
    <row r="445" spans="2:3" x14ac:dyDescent="0.25">
      <c r="B445" s="6" t="s">
        <v>447</v>
      </c>
      <c r="C445" s="6" t="s">
        <v>448</v>
      </c>
    </row>
    <row r="446" spans="2:3" x14ac:dyDescent="0.25">
      <c r="B446" s="18" t="s">
        <v>604</v>
      </c>
      <c r="C446" s="18" t="s">
        <v>605</v>
      </c>
    </row>
    <row r="447" spans="2:3" x14ac:dyDescent="0.25">
      <c r="B447" s="18" t="s">
        <v>607</v>
      </c>
      <c r="C447" s="18" t="s">
        <v>606</v>
      </c>
    </row>
    <row r="448" spans="2:3" x14ac:dyDescent="0.25">
      <c r="B448" s="9" t="s">
        <v>25</v>
      </c>
      <c r="C448" s="9" t="s">
        <v>237</v>
      </c>
    </row>
    <row r="449" spans="2:3" x14ac:dyDescent="0.25">
      <c r="B449" s="5" t="s">
        <v>26</v>
      </c>
      <c r="C449" s="5" t="s">
        <v>238</v>
      </c>
    </row>
    <row r="450" spans="2:3" x14ac:dyDescent="0.25">
      <c r="B450" s="5" t="s">
        <v>380</v>
      </c>
      <c r="C450" s="5" t="s">
        <v>239</v>
      </c>
    </row>
    <row r="451" spans="2:3" ht="39.6" x14ac:dyDescent="0.25">
      <c r="B451" s="18" t="s">
        <v>27</v>
      </c>
      <c r="C451" s="18" t="s">
        <v>240</v>
      </c>
    </row>
    <row r="452" spans="2:3" ht="26.4" x14ac:dyDescent="0.25">
      <c r="B452" s="9" t="s">
        <v>28</v>
      </c>
      <c r="C452" s="9" t="s">
        <v>241</v>
      </c>
    </row>
    <row r="453" spans="2:3" x14ac:dyDescent="0.25">
      <c r="B453" s="5" t="s">
        <v>29</v>
      </c>
      <c r="C453" s="5" t="s">
        <v>242</v>
      </c>
    </row>
    <row r="454" spans="2:3" ht="26.4" x14ac:dyDescent="0.25">
      <c r="B454" s="6" t="s">
        <v>30</v>
      </c>
      <c r="C454" s="6" t="s">
        <v>243</v>
      </c>
    </row>
    <row r="455" spans="2:3" x14ac:dyDescent="0.25">
      <c r="B455" s="6" t="s">
        <v>31</v>
      </c>
      <c r="C455" s="6" t="s">
        <v>244</v>
      </c>
    </row>
    <row r="456" spans="2:3" x14ac:dyDescent="0.25">
      <c r="B456" s="18" t="s">
        <v>25</v>
      </c>
      <c r="C456" s="18" t="s">
        <v>237</v>
      </c>
    </row>
    <row r="457" spans="2:3" x14ac:dyDescent="0.25">
      <c r="B457" s="5" t="s">
        <v>26</v>
      </c>
      <c r="C457" s="5" t="s">
        <v>238</v>
      </c>
    </row>
    <row r="458" spans="2:3" x14ac:dyDescent="0.25">
      <c r="B458" s="5" t="s">
        <v>380</v>
      </c>
      <c r="C458" s="5" t="s">
        <v>239</v>
      </c>
    </row>
    <row r="459" spans="2:3" x14ac:dyDescent="0.25">
      <c r="B459" s="18" t="s">
        <v>32</v>
      </c>
      <c r="C459" s="18" t="s">
        <v>245</v>
      </c>
    </row>
    <row r="460" spans="2:3" ht="26.4" x14ac:dyDescent="0.25">
      <c r="B460" s="9" t="s">
        <v>33</v>
      </c>
      <c r="C460" s="9" t="s">
        <v>246</v>
      </c>
    </row>
    <row r="461" spans="2:3" ht="26.4" x14ac:dyDescent="0.25">
      <c r="B461" s="102" t="s">
        <v>559</v>
      </c>
      <c r="C461" s="102" t="s">
        <v>247</v>
      </c>
    </row>
    <row r="462" spans="2:3" ht="26.4" x14ac:dyDescent="0.25">
      <c r="B462" s="108" t="s">
        <v>617</v>
      </c>
      <c r="C462" s="108" t="s">
        <v>618</v>
      </c>
    </row>
    <row r="463" spans="2:3" ht="26.4" x14ac:dyDescent="0.25">
      <c r="B463" s="9" t="s">
        <v>616</v>
      </c>
      <c r="C463" s="9" t="s">
        <v>615</v>
      </c>
    </row>
    <row r="464" spans="2:3" ht="26.4" x14ac:dyDescent="0.25">
      <c r="B464" s="102" t="s">
        <v>559</v>
      </c>
      <c r="C464" s="102" t="s">
        <v>247</v>
      </c>
    </row>
    <row r="465" spans="2:3" x14ac:dyDescent="0.25">
      <c r="B465" s="108" t="s">
        <v>621</v>
      </c>
      <c r="C465" s="108" t="s">
        <v>619</v>
      </c>
    </row>
    <row r="466" spans="2:3" ht="26.4" x14ac:dyDescent="0.25">
      <c r="B466" s="9" t="s">
        <v>620</v>
      </c>
      <c r="C466" s="9" t="s">
        <v>246</v>
      </c>
    </row>
    <row r="467" spans="2:3" ht="27" thickBot="1" x14ac:dyDescent="0.3">
      <c r="B467" s="10" t="s">
        <v>559</v>
      </c>
      <c r="C467" s="10" t="s">
        <v>247</v>
      </c>
    </row>
    <row r="469" spans="2:3" ht="39.6" x14ac:dyDescent="0.25">
      <c r="B469" s="4" t="s">
        <v>396</v>
      </c>
      <c r="C469" s="92" t="s">
        <v>395</v>
      </c>
    </row>
    <row r="470" spans="2:3" ht="39.6" x14ac:dyDescent="0.25">
      <c r="B470" s="4" t="s">
        <v>449</v>
      </c>
      <c r="C470" s="4" t="s">
        <v>450</v>
      </c>
    </row>
    <row r="480" spans="2:3" x14ac:dyDescent="0.25">
      <c r="B480" s="1" t="s">
        <v>145</v>
      </c>
      <c r="C480" s="4" t="s">
        <v>355</v>
      </c>
    </row>
    <row r="481" spans="2:3" x14ac:dyDescent="0.25">
      <c r="B481" s="1" t="s">
        <v>493</v>
      </c>
      <c r="C481" s="4" t="s">
        <v>492</v>
      </c>
    </row>
    <row r="482" spans="2:3" ht="52.8" x14ac:dyDescent="0.25">
      <c r="B482" s="4" t="s">
        <v>496</v>
      </c>
      <c r="C482" s="4" t="s">
        <v>549</v>
      </c>
    </row>
    <row r="483" spans="2:3" ht="408.75" customHeight="1" x14ac:dyDescent="0.25">
      <c r="B483" s="185" t="s">
        <v>592</v>
      </c>
      <c r="C483" s="185" t="s">
        <v>550</v>
      </c>
    </row>
    <row r="484" spans="2:3" x14ac:dyDescent="0.25">
      <c r="B484" s="142" t="s">
        <v>551</v>
      </c>
    </row>
    <row r="485" spans="2:3" x14ac:dyDescent="0.25">
      <c r="B485" s="142" t="s">
        <v>552</v>
      </c>
    </row>
    <row r="486" spans="2:3" x14ac:dyDescent="0.25">
      <c r="B486" s="142" t="s">
        <v>553</v>
      </c>
    </row>
  </sheetData>
  <autoFilter ref="B1:AM486" xr:uid="{D2CA0869-2D40-465A-A6C1-DA45857B8993}"/>
  <pageMargins left="0.7" right="0.7" top="0.75" bottom="0.75" header="0.3" footer="0.3"/>
  <pageSetup paperSize="9" orientation="portrait"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Description of changes</vt:lpstr>
      <vt:lpstr>Segments Performance</vt:lpstr>
      <vt:lpstr>PnL (IFRS)</vt:lpstr>
      <vt:lpstr>BS (IFRS)</vt:lpstr>
      <vt:lpstr>CF (IFRS)</vt:lpstr>
      <vt:lpstr>Reconciliations</vt:lpstr>
      <vt:lpstr>Support</vt:lpstr>
    </vt:vector>
  </TitlesOfParts>
  <Company>Mail.ru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Netynaev Evgeniy</dc:creator>
  <cp:lastModifiedBy>Shmeleva Alexandra</cp:lastModifiedBy>
  <dcterms:created xsi:type="dcterms:W3CDTF">2021-05-14T12:54:20Z</dcterms:created>
  <dcterms:modified xsi:type="dcterms:W3CDTF">2024-08-07T12:15:05Z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