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drawings/drawing2.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mc:AlternateContent xmlns:mc="http://schemas.openxmlformats.org/markup-compatibility/2006">
    <mc:Choice Requires="x15">
      <x15ac:absPath xmlns:x15ac="http://schemas.microsoft.com/office/spreadsheetml/2010/11/ac" url="\\mail.msk\dfs\BaseFS\common\Others\Investor Relations\REPORTING\2022\1Q22\Publication\"/>
    </mc:Choice>
  </mc:AlternateContent>
  <xr:revisionPtr revIDLastSave="0" documentId="13_ncr:1_{40144351-9DE1-40C7-8607-5946EF596C51}" xr6:coauthVersionLast="36" xr6:coauthVersionMax="36" xr10:uidLastSave="{00000000-0000-0000-0000-000000000000}"/>
  <bookViews>
    <workbookView xWindow="0" yWindow="600" windowWidth="19200" windowHeight="6050" tabRatio="795" activeTab="2" xr2:uid="{00000000-000D-0000-FFFF-FFFF00000000}"/>
  </bookViews>
  <sheets>
    <sheet name="Contents" sheetId="8" r:id="rId1"/>
    <sheet name="Description of changes" sheetId="12" r:id="rId2"/>
    <sheet name="Segments Performance" sheetId="2" r:id="rId3"/>
    <sheet name="PnL (IFRS)" sheetId="5" r:id="rId4"/>
    <sheet name="BS (IFRS)" sheetId="6" r:id="rId5"/>
    <sheet name="CF (IFRS)" sheetId="13" r:id="rId6"/>
    <sheet name="Reconciliations" sheetId="10" r:id="rId7"/>
    <sheet name="Leverage" sheetId="14" r:id="rId8"/>
  </sheets>
  <definedNames>
    <definedName name="BU" localSheetId="7">#REF!</definedName>
    <definedName name="BU">#REF!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44594.5173611111</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8" i="2" l="1"/>
  <c r="D88" i="2"/>
  <c r="G87" i="2"/>
  <c r="G88" i="2" s="1"/>
  <c r="F87" i="2"/>
  <c r="F88" i="2" s="1"/>
  <c r="E87" i="2"/>
  <c r="D87" i="2"/>
  <c r="H83" i="2"/>
  <c r="H87" i="2" s="1"/>
  <c r="H88" i="2" s="1"/>
  <c r="G79" i="2"/>
  <c r="G80" i="2" s="1"/>
  <c r="F79" i="2"/>
  <c r="F80" i="2" s="1"/>
  <c r="E79" i="2"/>
  <c r="E80" i="2" s="1"/>
  <c r="D79" i="2"/>
  <c r="D80" i="2" s="1"/>
  <c r="G76" i="2"/>
  <c r="E76" i="2"/>
  <c r="D76" i="2"/>
  <c r="G72" i="2"/>
  <c r="F72" i="2"/>
  <c r="E72" i="2"/>
  <c r="D72" i="2"/>
  <c r="G68" i="2"/>
  <c r="G69" i="2" s="1"/>
  <c r="F68" i="2"/>
  <c r="F69" i="2" s="1"/>
  <c r="D68" i="2"/>
  <c r="G65" i="2"/>
  <c r="F65" i="2"/>
  <c r="E64" i="2"/>
  <c r="D64" i="2"/>
  <c r="G63" i="2"/>
  <c r="G61" i="2"/>
  <c r="G57" i="2"/>
  <c r="G58" i="2" s="1"/>
  <c r="F57" i="2"/>
  <c r="F58" i="2" s="1"/>
  <c r="G55" i="2"/>
  <c r="G54" i="2"/>
  <c r="G52" i="2"/>
  <c r="F50" i="2"/>
  <c r="G50" i="2" s="1"/>
  <c r="G46" i="2"/>
  <c r="G47" i="2" s="1"/>
  <c r="F46" i="2"/>
  <c r="F47" i="2" s="1"/>
  <c r="G43" i="2"/>
  <c r="F43" i="2"/>
  <c r="G41" i="2"/>
  <c r="G39" i="2"/>
  <c r="E65" i="2" l="1"/>
  <c r="D69" i="2"/>
  <c r="D65" i="2"/>
  <c r="E68" i="2"/>
  <c r="E69" i="2" l="1"/>
  <c r="H7" i="2"/>
  <c r="H11" i="2" s="1"/>
  <c r="E7" i="2"/>
  <c r="F7" i="2"/>
  <c r="G7" i="2"/>
  <c r="D7" i="2"/>
  <c r="H14" i="2"/>
  <c r="G14" i="2"/>
  <c r="E11" i="2"/>
  <c r="F11" i="2"/>
  <c r="G11" i="2"/>
  <c r="G15" i="14" l="1"/>
  <c r="G10" i="14"/>
  <c r="F10" i="14"/>
  <c r="E10" i="14"/>
  <c r="E11" i="14" s="1"/>
  <c r="E13" i="14" s="1"/>
  <c r="D10" i="14"/>
  <c r="G8" i="14"/>
  <c r="H8" i="14" s="1"/>
  <c r="F8" i="14"/>
  <c r="E8" i="14"/>
  <c r="D8" i="14"/>
  <c r="G6" i="14"/>
  <c r="G7" i="14" s="1"/>
  <c r="G9" i="14" s="1"/>
  <c r="F6" i="14"/>
  <c r="F7" i="14" s="1"/>
  <c r="E6" i="14"/>
  <c r="D6" i="14"/>
  <c r="D7" i="14" s="1"/>
  <c r="D9" i="14" s="1"/>
  <c r="H6" i="14"/>
  <c r="H7" i="14" s="1"/>
  <c r="H9" i="14" s="1"/>
  <c r="E7" i="14"/>
  <c r="E9" i="14" s="1"/>
  <c r="F9" i="14" l="1"/>
  <c r="F11" i="14"/>
  <c r="F13" i="14" s="1"/>
  <c r="G13" i="14"/>
  <c r="F12" i="14"/>
  <c r="F14" i="14" s="1"/>
  <c r="G12" i="14"/>
  <c r="G14" i="14" s="1"/>
  <c r="D11" i="14"/>
  <c r="D13" i="14" s="1"/>
  <c r="G11" i="14"/>
  <c r="H10" i="14"/>
  <c r="D12" i="14"/>
  <c r="D14" i="14" s="1"/>
  <c r="E12" i="14"/>
  <c r="E14" i="14" s="1"/>
  <c r="P64" i="13" l="1"/>
  <c r="H12" i="14"/>
  <c r="H14" i="14" s="1"/>
  <c r="H11" i="14"/>
  <c r="H13" i="14" s="1"/>
  <c r="J74" i="10" l="1"/>
  <c r="J68" i="10"/>
  <c r="J61" i="10"/>
  <c r="J54" i="10" l="1"/>
  <c r="P35" i="13" l="1"/>
  <c r="P41" i="13" s="1"/>
  <c r="P53" i="13"/>
  <c r="P65" i="13" l="1"/>
  <c r="P69" i="13" s="1"/>
  <c r="P57" i="6"/>
  <c r="J6" i="14"/>
  <c r="J7" i="14" s="1"/>
  <c r="P37" i="6"/>
  <c r="P39" i="6" s="1"/>
  <c r="P22" i="6"/>
  <c r="J10" i="14"/>
  <c r="J24" i="2"/>
  <c r="J6" i="10"/>
  <c r="J7" i="10"/>
  <c r="B6" i="10"/>
  <c r="J5" i="10"/>
  <c r="J26" i="2"/>
  <c r="J37" i="10"/>
  <c r="J27" i="2"/>
  <c r="J25" i="2"/>
  <c r="P16" i="6" l="1"/>
  <c r="P29" i="6" s="1"/>
  <c r="R19" i="5"/>
  <c r="P28" i="6"/>
  <c r="J8" i="14"/>
  <c r="J9" i="14" s="1"/>
  <c r="J12" i="14" s="1"/>
  <c r="J14" i="14" s="1"/>
  <c r="P58" i="6"/>
  <c r="P59" i="6" s="1"/>
  <c r="J11" i="14"/>
  <c r="J13" i="14" s="1"/>
  <c r="J28" i="10"/>
  <c r="J45" i="10" s="1"/>
  <c r="J95" i="2"/>
  <c r="P47" i="6"/>
  <c r="J14" i="2"/>
  <c r="R10" i="5"/>
  <c r="R37" i="5" s="1"/>
  <c r="J11" i="2"/>
  <c r="J75" i="2"/>
  <c r="J53" i="2"/>
  <c r="J64" i="2"/>
  <c r="J42" i="2"/>
  <c r="G94" i="2"/>
  <c r="G93" i="2"/>
  <c r="G92" i="2"/>
  <c r="G98" i="2"/>
  <c r="J19" i="2" l="1"/>
  <c r="J46" i="2"/>
  <c r="J57" i="2"/>
  <c r="J68" i="2"/>
  <c r="J79" i="2"/>
  <c r="R39" i="5"/>
  <c r="R47" i="5" s="1"/>
  <c r="J11" i="10"/>
  <c r="J43" i="2"/>
  <c r="J12" i="2"/>
  <c r="J20" i="2"/>
  <c r="J8" i="10"/>
  <c r="F35" i="10"/>
  <c r="J47" i="2" l="1"/>
  <c r="J58" i="2"/>
  <c r="J69" i="2"/>
  <c r="J80" i="2"/>
  <c r="J22" i="2"/>
  <c r="J31" i="10"/>
  <c r="G40" i="10"/>
  <c r="G41" i="10"/>
  <c r="G49" i="10"/>
  <c r="G50" i="10"/>
  <c r="G52" i="10"/>
  <c r="G53" i="10"/>
  <c r="D27" i="2" l="1"/>
  <c r="E27" i="2"/>
  <c r="F27" i="2"/>
  <c r="G27" i="2"/>
  <c r="H27" i="2"/>
  <c r="H76" i="10"/>
  <c r="D25" i="2"/>
  <c r="E25" i="2"/>
  <c r="F25" i="2"/>
  <c r="G25" i="2"/>
  <c r="H25" i="2"/>
  <c r="D24" i="2"/>
  <c r="E24" i="2"/>
  <c r="F24" i="2"/>
  <c r="G24" i="2"/>
  <c r="H24" i="2"/>
  <c r="D22" i="2"/>
  <c r="E22" i="2"/>
  <c r="F22" i="2"/>
  <c r="G22" i="2"/>
  <c r="H22" i="2"/>
  <c r="H69" i="13" l="1"/>
  <c r="G69" i="13"/>
  <c r="I34" i="13"/>
  <c r="D34" i="13"/>
  <c r="E37" i="10" l="1"/>
  <c r="F37" i="10"/>
  <c r="D37" i="10"/>
  <c r="E36" i="10"/>
  <c r="F36" i="10"/>
  <c r="D36" i="10"/>
  <c r="E35" i="10"/>
  <c r="D35" i="10"/>
  <c r="G35" i="10" s="1"/>
  <c r="D54" i="10"/>
  <c r="E42" i="10"/>
  <c r="F42" i="10"/>
  <c r="D42" i="10"/>
  <c r="G42" i="10" s="1"/>
  <c r="E39" i="10"/>
  <c r="F39" i="10"/>
  <c r="D39" i="10"/>
  <c r="G39" i="10" s="1"/>
  <c r="E30" i="10"/>
  <c r="E48" i="10" s="1"/>
  <c r="F30" i="10"/>
  <c r="F48" i="10" s="1"/>
  <c r="G30" i="10"/>
  <c r="D30" i="10"/>
  <c r="D48" i="10" s="1"/>
  <c r="E29" i="10"/>
  <c r="E46" i="10" s="1"/>
  <c r="F29" i="10"/>
  <c r="F46" i="10" s="1"/>
  <c r="G29" i="10"/>
  <c r="D29" i="10"/>
  <c r="D46" i="10" s="1"/>
  <c r="G46" i="10" s="1"/>
  <c r="E26" i="10"/>
  <c r="E44" i="10" s="1"/>
  <c r="F26" i="10"/>
  <c r="F44" i="10" s="1"/>
  <c r="G26" i="10"/>
  <c r="D26" i="10"/>
  <c r="D44" i="10" s="1"/>
  <c r="E28" i="10"/>
  <c r="E45" i="10" s="1"/>
  <c r="F28" i="10"/>
  <c r="F45" i="10" s="1"/>
  <c r="G28" i="10"/>
  <c r="D28" i="10"/>
  <c r="D45" i="10" s="1"/>
  <c r="G45" i="10" s="1"/>
  <c r="E24" i="10"/>
  <c r="F24" i="10"/>
  <c r="G24" i="10"/>
  <c r="D24" i="10"/>
  <c r="D43" i="10" s="1"/>
  <c r="G43" i="10" s="1"/>
  <c r="E22" i="10"/>
  <c r="E38" i="10" s="1"/>
  <c r="F22" i="10"/>
  <c r="F38" i="10" s="1"/>
  <c r="G22" i="10"/>
  <c r="D22" i="10"/>
  <c r="E21" i="10"/>
  <c r="F21" i="10"/>
  <c r="G21" i="10"/>
  <c r="D21" i="10"/>
  <c r="E20" i="10"/>
  <c r="F20" i="10"/>
  <c r="G20" i="10"/>
  <c r="D20" i="10"/>
  <c r="E19" i="10"/>
  <c r="F19" i="10"/>
  <c r="G19" i="10"/>
  <c r="D19" i="10"/>
  <c r="E18" i="10"/>
  <c r="F18" i="10"/>
  <c r="G18" i="10"/>
  <c r="D18" i="10"/>
  <c r="E17" i="10"/>
  <c r="F17" i="10"/>
  <c r="G17" i="10"/>
  <c r="D17" i="10"/>
  <c r="E54" i="10"/>
  <c r="F54" i="10"/>
  <c r="G54" i="10"/>
  <c r="G78" i="10"/>
  <c r="G77" i="10"/>
  <c r="H73" i="10"/>
  <c r="H72" i="10"/>
  <c r="H59" i="10"/>
  <c r="H60" i="10"/>
  <c r="H58" i="10"/>
  <c r="F51" i="10" l="1"/>
  <c r="G37" i="10"/>
  <c r="G36" i="10"/>
  <c r="G38" i="10"/>
  <c r="E51" i="10"/>
  <c r="G44" i="10"/>
  <c r="G48" i="10"/>
  <c r="H64" i="2"/>
  <c r="E53" i="2"/>
  <c r="D53" i="2"/>
  <c r="G18" i="2"/>
  <c r="G17" i="2"/>
  <c r="G16" i="2"/>
  <c r="H53" i="2" l="1"/>
  <c r="E42" i="2"/>
  <c r="D42" i="2"/>
  <c r="E14" i="2"/>
  <c r="F14" i="2"/>
  <c r="D14" i="2"/>
  <c r="D11" i="2"/>
  <c r="D46" i="2" l="1"/>
  <c r="H42" i="2"/>
  <c r="E19" i="2"/>
  <c r="D19" i="2"/>
  <c r="F19" i="2"/>
  <c r="H79" i="10"/>
  <c r="E20" i="2" l="1"/>
  <c r="D20" i="2"/>
  <c r="E76" i="10"/>
  <c r="F76" i="10"/>
  <c r="G26" i="2"/>
  <c r="H26" i="2"/>
  <c r="D76" i="10"/>
  <c r="D74" i="10"/>
  <c r="H11" i="10"/>
  <c r="G11" i="10"/>
  <c r="O52" i="5"/>
  <c r="D79" i="10" l="1"/>
  <c r="D26" i="2"/>
  <c r="F79" i="10"/>
  <c r="F26" i="2"/>
  <c r="E79" i="10"/>
  <c r="E26" i="2"/>
  <c r="H8" i="10"/>
  <c r="H7" i="10"/>
  <c r="H5" i="10"/>
  <c r="H102" i="2"/>
  <c r="H103" i="2" s="1"/>
  <c r="G101" i="2"/>
  <c r="G99" i="2"/>
  <c r="H78" i="2"/>
  <c r="H77" i="2"/>
  <c r="H72" i="2"/>
  <c r="H67" i="2"/>
  <c r="H66" i="2"/>
  <c r="H56" i="2"/>
  <c r="H54" i="2"/>
  <c r="E57" i="2"/>
  <c r="D57" i="2"/>
  <c r="H45" i="2"/>
  <c r="E43" i="2"/>
  <c r="H12" i="2"/>
  <c r="F12" i="2"/>
  <c r="G5" i="10"/>
  <c r="F20" i="2" l="1"/>
  <c r="E58" i="2"/>
  <c r="H75" i="2"/>
  <c r="H95" i="2"/>
  <c r="E95" i="2"/>
  <c r="F95" i="2"/>
  <c r="G95" i="2"/>
  <c r="D95" i="2"/>
  <c r="G7" i="10"/>
  <c r="H54" i="10"/>
  <c r="H51" i="10" s="1"/>
  <c r="G51" i="10" s="1"/>
  <c r="D47" i="2"/>
  <c r="D58" i="2"/>
  <c r="D43" i="2"/>
  <c r="E46" i="2"/>
  <c r="G102" i="2"/>
  <c r="G103" i="2" s="1"/>
  <c r="D11" i="10"/>
  <c r="E11" i="10"/>
  <c r="F11" i="10"/>
  <c r="F31" i="10"/>
  <c r="F8" i="10"/>
  <c r="F7" i="10"/>
  <c r="D7" i="10"/>
  <c r="E7" i="10"/>
  <c r="E47" i="2" l="1"/>
  <c r="H76" i="2"/>
  <c r="H79" i="2"/>
  <c r="H80" i="2" s="1"/>
  <c r="H43" i="2"/>
  <c r="H31" i="10"/>
  <c r="H20" i="2"/>
  <c r="H65" i="2"/>
  <c r="H57" i="2"/>
  <c r="H46" i="2"/>
  <c r="H68" i="2"/>
  <c r="F5" i="10"/>
  <c r="E5" i="10"/>
  <c r="D5" i="10"/>
  <c r="H47" i="2" l="1"/>
  <c r="H58" i="2"/>
  <c r="H69" i="2"/>
  <c r="K29" i="6"/>
  <c r="L29" i="6"/>
  <c r="M29" i="6" l="1"/>
  <c r="H9" i="5" l="1"/>
  <c r="F9" i="5"/>
  <c r="D9" i="5"/>
  <c r="I48" i="5"/>
  <c r="I27" i="5"/>
  <c r="H18" i="5"/>
  <c r="J18" i="5"/>
  <c r="D18" i="5"/>
  <c r="F16" i="6" l="1"/>
  <c r="F47" i="6"/>
  <c r="F57" i="6"/>
  <c r="H16" i="6"/>
  <c r="H57" i="6"/>
  <c r="H47" i="6"/>
  <c r="G16" i="6"/>
  <c r="G57" i="6"/>
  <c r="G47" i="6"/>
  <c r="H58" i="6" l="1"/>
  <c r="H59" i="6" s="1"/>
  <c r="F58" i="6"/>
  <c r="F59" i="6" s="1"/>
  <c r="G58" i="6"/>
  <c r="G59" i="6" s="1"/>
  <c r="E12" i="2" l="1"/>
  <c r="D8" i="10"/>
  <c r="D12" i="2" l="1"/>
  <c r="G12" i="2"/>
  <c r="E31" i="10"/>
  <c r="E8" i="10"/>
  <c r="D31" i="10" l="1"/>
  <c r="G8" i="10"/>
  <c r="G19" i="2" l="1"/>
  <c r="G31" i="10" l="1"/>
  <c r="G20" i="2"/>
</calcChain>
</file>

<file path=xl/sharedStrings.xml><?xml version="1.0" encoding="utf-8"?>
<sst xmlns="http://schemas.openxmlformats.org/spreadsheetml/2006/main" count="418" uniqueCount="261">
  <si>
    <t>FY 2020</t>
  </si>
  <si>
    <t>Q1 2020</t>
  </si>
  <si>
    <t>Q2 2020</t>
  </si>
  <si>
    <t>Q3 2020</t>
  </si>
  <si>
    <t>Q4 2020</t>
  </si>
  <si>
    <t>Q1 2021</t>
  </si>
  <si>
    <t>Communications and Social</t>
  </si>
  <si>
    <t>-External revenue</t>
  </si>
  <si>
    <t>-Intersegment revenue</t>
  </si>
  <si>
    <t>Total revenue</t>
  </si>
  <si>
    <t>Total operating expenses</t>
  </si>
  <si>
    <t>Games</t>
  </si>
  <si>
    <t>Edtech</t>
  </si>
  <si>
    <t>New initiatives</t>
  </si>
  <si>
    <t>Eliminations</t>
  </si>
  <si>
    <t>Online advertising</t>
  </si>
  <si>
    <t>MMO games</t>
  </si>
  <si>
    <t>Community IVAS</t>
  </si>
  <si>
    <t>Personnel expenses</t>
  </si>
  <si>
    <t>Agent/partner fees</t>
  </si>
  <si>
    <t>Marketing expenses</t>
  </si>
  <si>
    <t>Server hosting expenses</t>
  </si>
  <si>
    <t>Professional services</t>
  </si>
  <si>
    <t>Other revenue</t>
  </si>
  <si>
    <t>Depreciation and amortisation</t>
  </si>
  <si>
    <t>-</t>
  </si>
  <si>
    <t>Statement of Comprehensive Income, RUB m</t>
  </si>
  <si>
    <t>Other operating expenses</t>
  </si>
  <si>
    <t xml:space="preserve">Total operating expenses </t>
  </si>
  <si>
    <t>Share of loss of equity accounted associates and joint ventures</t>
  </si>
  <si>
    <t>Finance income</t>
  </si>
  <si>
    <t>Finance expenses</t>
  </si>
  <si>
    <t>Goodwill impairment</t>
  </si>
  <si>
    <t>Gain on remeasurement of previously held interest in equity accounted associate</t>
  </si>
  <si>
    <t>Loss before income tax expense</t>
  </si>
  <si>
    <t>Income tax benefit/(expense)</t>
  </si>
  <si>
    <t>Net loss</t>
  </si>
  <si>
    <t>Attributable to:</t>
  </si>
  <si>
    <t>Equity holders of the parent</t>
  </si>
  <si>
    <t>Non-controlling  interest</t>
  </si>
  <si>
    <t>Other comprehensive income that may be reclassified to profit or loss in subsequent periods</t>
  </si>
  <si>
    <t>Exchange differences on translation of foreign operations:</t>
  </si>
  <si>
    <t>Differences arising during the period</t>
  </si>
  <si>
    <t>Total other comprehensive income, net of tax effect of 0</t>
  </si>
  <si>
    <t>Total comprehensive loss, net of tax</t>
  </si>
  <si>
    <t>Loss per share, in RUB:</t>
  </si>
  <si>
    <t>Basic loss per share attributable to ordinary equity holders of the parent</t>
  </si>
  <si>
    <t>Diluted loss per share attributable to ordinary equity holders of the parent</t>
  </si>
  <si>
    <t>n/a</t>
  </si>
  <si>
    <t>FY 2019</t>
  </si>
  <si>
    <t>Impairment of intangible assets</t>
  </si>
  <si>
    <t>Gain on joint ventures formation</t>
  </si>
  <si>
    <t>Net gain on loss of control in subsidiaries</t>
  </si>
  <si>
    <t>Net (loss)/gain on disposal of intangible assets</t>
  </si>
  <si>
    <t xml:space="preserve"> n/a</t>
  </si>
  <si>
    <t>ASSETS</t>
  </si>
  <si>
    <t>Non-current assets</t>
  </si>
  <si>
    <t>Investments in equity accounted associates and joint ventures</t>
  </si>
  <si>
    <t>Goodwill</t>
  </si>
  <si>
    <t>Right-of-use assets</t>
  </si>
  <si>
    <t>Other intangible assets</t>
  </si>
  <si>
    <t>Property and equipment</t>
  </si>
  <si>
    <t>Financial assets at fair value through profit or loss</t>
  </si>
  <si>
    <t>Deferred income tax assets</t>
  </si>
  <si>
    <t>Advance under office lease contract</t>
  </si>
  <si>
    <t>Total non-current assets</t>
  </si>
  <si>
    <t>Current assets</t>
  </si>
  <si>
    <t>Trade accounts receivable</t>
  </si>
  <si>
    <t xml:space="preserve">Prepaid income tax </t>
  </si>
  <si>
    <t>Prepaid expenses and advances to suppliers</t>
  </si>
  <si>
    <t>Other current assets</t>
  </si>
  <si>
    <t>Cash and cash equivalents</t>
  </si>
  <si>
    <t>Assets held for sale</t>
  </si>
  <si>
    <t>Total current assets</t>
  </si>
  <si>
    <t>Total assets</t>
  </si>
  <si>
    <t>EQUITY AND LIABILITIES</t>
  </si>
  <si>
    <t>Equity attributable to equity holders of the parent</t>
  </si>
  <si>
    <t>Issued capital</t>
  </si>
  <si>
    <t>Share premium</t>
  </si>
  <si>
    <t>Treasury shares</t>
  </si>
  <si>
    <t>Retained earnings</t>
  </si>
  <si>
    <t>Foreign currency translation reserve</t>
  </si>
  <si>
    <t>Total equity attributable to equity holders of the parent</t>
  </si>
  <si>
    <t>Non-controlling interests</t>
  </si>
  <si>
    <t>Total equity</t>
  </si>
  <si>
    <t>Non-current liabilities</t>
  </si>
  <si>
    <t>Deferred income tax liabilities</t>
  </si>
  <si>
    <t>Deferred revenue</t>
  </si>
  <si>
    <t>Non-current lease liabilities</t>
  </si>
  <si>
    <t>Non-current financial liabilities at fair value through profit or loss</t>
  </si>
  <si>
    <t>Long-term interest-bearing loans and bonds</t>
  </si>
  <si>
    <t>Other non-current liabilities</t>
  </si>
  <si>
    <t>Total non-current liabilities</t>
  </si>
  <si>
    <t>Current liabilities</t>
  </si>
  <si>
    <t>Trade accounts payable</t>
  </si>
  <si>
    <t>Income tax payable</t>
  </si>
  <si>
    <t>VAT and other taxes payable</t>
  </si>
  <si>
    <t>Deferred revenue and customer advances</t>
  </si>
  <si>
    <t>Short-term portion of long-term interest-bearing loans</t>
  </si>
  <si>
    <t>Current lease liabilities</t>
  </si>
  <si>
    <t>Other payables, accrued expenses and contingent consideration liabilities</t>
  </si>
  <si>
    <t>Liabilities directly associated with assets held for sale</t>
  </si>
  <si>
    <t>Total current liabilities</t>
  </si>
  <si>
    <t>Total liabilities</t>
  </si>
  <si>
    <t>Total equity and liabilities</t>
  </si>
  <si>
    <t>Statement of Financial Position, RUB m</t>
  </si>
  <si>
    <t>Statement of Cash Flows, RUB m</t>
  </si>
  <si>
    <t xml:space="preserve">Cash flows from operating activities </t>
  </si>
  <si>
    <t xml:space="preserve">Loss before income tax </t>
  </si>
  <si>
    <t>Adjustments to  reconcile loss before income tax to cash flows:</t>
  </si>
  <si>
    <t xml:space="preserve">Net gain on financial assets and liabilities at fair value through profit or loss </t>
  </si>
  <si>
    <t>Gain on remeasurement of previously held interest in equity accounted associates</t>
  </si>
  <si>
    <t>Other non-cash items</t>
  </si>
  <si>
    <t>Change in operating assets and liabilities:</t>
  </si>
  <si>
    <t>Operating cash flows before interest, income taxes and contingent consideration settlement</t>
  </si>
  <si>
    <t>Interest received</t>
  </si>
  <si>
    <t>Interest paid</t>
  </si>
  <si>
    <t xml:space="preserve">Income tax paid </t>
  </si>
  <si>
    <t xml:space="preserve">Net cash provided by operating activities </t>
  </si>
  <si>
    <t>Cash flows from investing activities:</t>
  </si>
  <si>
    <t>Cash paid for property and equipment</t>
  </si>
  <si>
    <t>Cash paid for intangible assets</t>
  </si>
  <si>
    <t>Dividends received from equity accounted associates</t>
  </si>
  <si>
    <t>Loans issued</t>
  </si>
  <si>
    <t>Loans collected</t>
  </si>
  <si>
    <t xml:space="preserve">Cash paid for acquisitions of subsidiaries, net of cash acquired </t>
  </si>
  <si>
    <t xml:space="preserve">Cash paid for investments in equity accounted associates </t>
  </si>
  <si>
    <t>Net cash used in investing activities</t>
  </si>
  <si>
    <t>Cash flows from financing activities:</t>
  </si>
  <si>
    <t>Repayment of lease liabilities</t>
  </si>
  <si>
    <t>Loans repaid</t>
  </si>
  <si>
    <t>Cash paid for non-controlling interests in subsidiaries</t>
  </si>
  <si>
    <t>Dividends paid by subsidiaries to non-controlling shareholders</t>
  </si>
  <si>
    <t xml:space="preserve">Net cash used in financing activities </t>
  </si>
  <si>
    <t>Effect of exchange differences on cash balances</t>
  </si>
  <si>
    <t>Cash and cash equivalents at the beginning of the period</t>
  </si>
  <si>
    <t>Cash and cash equivalents at the end of the period</t>
  </si>
  <si>
    <t>Aliexpress Russia JV</t>
  </si>
  <si>
    <t>O2O JV</t>
  </si>
  <si>
    <t>Uchi.ru</t>
  </si>
  <si>
    <t>Table of Contents:</t>
  </si>
  <si>
    <t>PnL (IFRS)</t>
  </si>
  <si>
    <t>BS (IFRS)</t>
  </si>
  <si>
    <t>CF (IFRS)</t>
  </si>
  <si>
    <t>Back to Contents</t>
  </si>
  <si>
    <t>Total Group</t>
  </si>
  <si>
    <t>9m 2020</t>
  </si>
  <si>
    <t>Q2 2021</t>
  </si>
  <si>
    <t>Short-term deposits </t>
  </si>
  <si>
    <t>Other non-operating gain/(loss)</t>
  </si>
  <si>
    <t>Loss on remeasurement of financial instruments</t>
  </si>
  <si>
    <t>Сash settled and equity settled share based payments</t>
  </si>
  <si>
    <t>Change in accounts receivable</t>
  </si>
  <si>
    <t>Change  in prepaid expenses and advances to suppliers</t>
  </si>
  <si>
    <t>Change  in other assets</t>
  </si>
  <si>
    <t>Change  in accounts payable and  accrued expenses</t>
  </si>
  <si>
    <t>Change  in other non-current assets</t>
  </si>
  <si>
    <t>Change  in deferred revenue and customer advances</t>
  </si>
  <si>
    <t>Dividends received from venture capital investments</t>
  </si>
  <si>
    <t>Short-term time deposits</t>
  </si>
  <si>
    <t>Net gain on disposal of subsidiaries</t>
  </si>
  <si>
    <t>Dividend revenue from venture capital investments</t>
  </si>
  <si>
    <t xml:space="preserve">(Reversal of impairment) / impairment of equity accounted associates </t>
  </si>
  <si>
    <t>Other non-operating loss</t>
  </si>
  <si>
    <t>Settlement of contingent consideration of business combinations</t>
  </si>
  <si>
    <t>Settlement of initial fair value of the contingent consideration at acquisition date</t>
  </si>
  <si>
    <t>Proceeds from disposal of subsidiaries, net of cash disposed</t>
  </si>
  <si>
    <t>Proceeds from issuance of GDR, net of issuance costs paid</t>
  </si>
  <si>
    <t>Cash paid for treasury shares</t>
  </si>
  <si>
    <t xml:space="preserve">Education technology services </t>
  </si>
  <si>
    <t>Operating Segments, RUB m</t>
  </si>
  <si>
    <t>Segments Performance</t>
  </si>
  <si>
    <t>Q3 2021</t>
  </si>
  <si>
    <t>Inventories</t>
  </si>
  <si>
    <t>9m 2021</t>
  </si>
  <si>
    <t>Long-term loans issued</t>
  </si>
  <si>
    <t>Proceeds from bonds issued</t>
  </si>
  <si>
    <t>Cash received from disposal of non-controlling interests in subsidiaries</t>
  </si>
  <si>
    <t>Net gain/(loss) on financial assets and liabilities at fair value through profit or loss</t>
  </si>
  <si>
    <t xml:space="preserve"> *Since Q1 2020 net loss  on venture capital investments is included in Net gain on financial assets and liabilities at fair value through profit or loss	  </t>
  </si>
  <si>
    <t>Net loss on venture capital investments*</t>
  </si>
  <si>
    <t>Note: As of 30 September, 2021, we reassessed the probability of successfully completing the Payments and Financial Services JVs deal in its current structure as agreed in February 2021 as not highly probable. Hence, we ceased to classify assets and liabilities related to Money.Mail.Ru, VK Pay and InPlat as held for sale. The previous quarters’ numbers were adjusted accordingly.</t>
  </si>
  <si>
    <t>3m 2020</t>
  </si>
  <si>
    <t>6m 2020</t>
  </si>
  <si>
    <t>3m 2021</t>
  </si>
  <si>
    <t>6m 2021</t>
  </si>
  <si>
    <t>Net gain/(loss) on disposal of intangible assets</t>
  </si>
  <si>
    <t>Net foreign exchange gain/(loss)</t>
  </si>
  <si>
    <t xml:space="preserve">Reversal of impairment / (impairment) of equity accounted associates </t>
  </si>
  <si>
    <t>Net foreign exchange (gain)/loss</t>
  </si>
  <si>
    <t>Revenue</t>
  </si>
  <si>
    <t>Changes in deferred revenues</t>
  </si>
  <si>
    <t>Adjusted revenue</t>
  </si>
  <si>
    <t>Adjustments</t>
  </si>
  <si>
    <t>Share-based payment transactions</t>
  </si>
  <si>
    <t>Other</t>
  </si>
  <si>
    <t>Adjusted EBITDA</t>
  </si>
  <si>
    <t>Expected credit loss on consideration receivable</t>
  </si>
  <si>
    <t>RUB m</t>
  </si>
  <si>
    <t>Group Adjusted EBITDA</t>
  </si>
  <si>
    <t>Consolidated loss before income tax expense under IFRS</t>
  </si>
  <si>
    <t>Group Adjusted revenue</t>
  </si>
  <si>
    <t>Q4 2021</t>
  </si>
  <si>
    <t>FY 2021</t>
  </si>
  <si>
    <t>Description of changes</t>
  </si>
  <si>
    <t>Reconciliations</t>
  </si>
  <si>
    <t>Adjusted revenue/Bookings</t>
  </si>
  <si>
    <t>Group consolidated revenue under IFRS</t>
  </si>
  <si>
    <t>Umskul</t>
  </si>
  <si>
    <t>Non-allocated</t>
  </si>
  <si>
    <t>Impairment of fair value adjustments to intangible assets</t>
  </si>
  <si>
    <t>Net gain on financial assets and liabilities at fair value through profit or loss</t>
  </si>
  <si>
    <t>Net gain on disposal of subsidiary</t>
  </si>
  <si>
    <t>Impairment of equity accounted associates</t>
  </si>
  <si>
    <t>Net loss on disposal of intangible assets</t>
  </si>
  <si>
    <t>Net foreign exchange (loss)/gain</t>
  </si>
  <si>
    <t>Amortisation of fair value adjustments to intangible assets</t>
  </si>
  <si>
    <t>Net loss on financial liabilities at amortised cost</t>
  </si>
  <si>
    <t>Differences in recognition of net share in loss of equity accounted associates and joint ventures</t>
  </si>
  <si>
    <t>Tax effect of the adjustments</t>
  </si>
  <si>
    <t>Amortization of PPA</t>
  </si>
  <si>
    <t>Share-based payments (AER)</t>
  </si>
  <si>
    <t>Long-term incentive plan (Samokat)</t>
  </si>
  <si>
    <t>Forex and other adjustments</t>
  </si>
  <si>
    <t>Expected credit loss allowance on trade receivables</t>
  </si>
  <si>
    <t xml:space="preserve">Loss on remeasurement of financial instruments </t>
  </si>
  <si>
    <t>Other non-operating loss/(gain)</t>
  </si>
  <si>
    <t>Increase in financial assets &amp; liabilities at fair value through profit or loss</t>
  </si>
  <si>
    <t>Loans received, net of bank commission</t>
  </si>
  <si>
    <t>Including Share of loss of equity accounted associates and joint ventures:</t>
  </si>
  <si>
    <t>Adjusted Net profit/ (loss)</t>
  </si>
  <si>
    <t>Net profit/ (loss)</t>
  </si>
  <si>
    <t>Adjusted EBITDA margin, %</t>
  </si>
  <si>
    <t>Consolidated net profit under IFRS</t>
  </si>
  <si>
    <t>Group Adjusted net profit</t>
  </si>
  <si>
    <t>Share of O2O JV net profit under IFRS</t>
  </si>
  <si>
    <t>Share of O2O JV Adjusted net profit</t>
  </si>
  <si>
    <t>Share of Aliexpress Russia JV  net profit under IFRS</t>
  </si>
  <si>
    <t>Share of Aliexpress Russia JV  Adjusted net profit</t>
  </si>
  <si>
    <t>Share of Uchi.ru net profit under IFRS</t>
  </si>
  <si>
    <t>Share of Uchi.ru Adjusted net profit</t>
  </si>
  <si>
    <t>Share of Umskul net profit under IFRS</t>
  </si>
  <si>
    <t>Share of Umskul Adjusted net profit</t>
  </si>
  <si>
    <t>Q1 2022</t>
  </si>
  <si>
    <t>3m 2022</t>
  </si>
  <si>
    <t>Barter revenue</t>
  </si>
  <si>
    <t>Expected credit loss allowance on cash and cash equivalents</t>
  </si>
  <si>
    <t>Gross and net debt</t>
  </si>
  <si>
    <t>Interest-bearing loans and bonds</t>
  </si>
  <si>
    <t>Gross debt excl. lease liabilities</t>
  </si>
  <si>
    <t>Lease liabilities</t>
  </si>
  <si>
    <t>Gross debt incl. lease liabilities</t>
  </si>
  <si>
    <t>Net debt excl. lease liabilities</t>
  </si>
  <si>
    <t>Net debt incl. lease liabilities</t>
  </si>
  <si>
    <t>Net debt excl. LL / Adjusted EBITDA LTM</t>
  </si>
  <si>
    <t>Net debt incl. LL / Adjusted EBITDA LTM</t>
  </si>
  <si>
    <t>Adjusted EBITDA LTM</t>
  </si>
  <si>
    <t>Expected credit loss on restricted cash</t>
  </si>
  <si>
    <t>Leverage</t>
  </si>
  <si>
    <t>Barter revenues</t>
  </si>
  <si>
    <t xml:space="preserve">Net (decrease)/increase in cash and cash equivalents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</si>
</sst>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_);_(* \(#,##0\);_(* &quot;-&quot;_);_(@_)"/>
    <numFmt numFmtId="165" formatCode="_-* #,##0.00_-;\-* #,##0.00_-;_-* &quot;-&quot;??_-;_-@_-"/>
    <numFmt numFmtId="166" formatCode="_-* #,##0\ _?_-;\-* #,##0\ _?_-;_-* &quot;-&quot;??\ _?_-;_-@_-"/>
    <numFmt numFmtId="167" formatCode="0.0%"/>
    <numFmt numFmtId="168" formatCode="###,000"/>
    <numFmt numFmtId="169" formatCode="#,##0;\(#,##0\);\-"/>
    <numFmt numFmtId="170" formatCode="0.0\x"/>
    <numFmt numFmtId="171" formatCode=".0\x"/>
  </numFmts>
  <fonts count="37" x14ac:knownFonts="1">
    <font>
      <sz val="11"/>
      <color theme="1"/>
      <name val="SF Pro Text Light"/>
      <family val="2"/>
      <charset val="204"/>
      <scheme val="minor"/>
    </font>
    <font>
      <sz val="11"/>
      <color theme="1"/>
      <name val="SF Pro Text Light"/>
      <family val="2"/>
      <scheme val="minor"/>
    </font>
    <font>
      <sz val="11"/>
      <color theme="1"/>
      <name val="SF Pro Text Light"/>
      <family val="2"/>
      <charset val="204"/>
      <scheme val="minor"/>
    </font>
    <font>
      <sz val="10"/>
      <color theme="1"/>
      <name val="Arial"/>
      <family val="2"/>
      <charset val="204"/>
    </font>
    <font>
      <b/>
      <sz val="10"/>
      <color theme="1"/>
      <name val="Arial"/>
      <family val="2"/>
      <charset val="204"/>
    </font>
    <font>
      <i/>
      <sz val="10"/>
      <color theme="1"/>
      <name val="Arial"/>
      <family val="2"/>
      <charset val="204"/>
    </font>
    <font>
      <sz val="10"/>
      <color rgb="FF000000"/>
      <name val="Arial"/>
      <family val="2"/>
      <charset val="204"/>
    </font>
    <font>
      <b/>
      <sz val="10"/>
      <color rgb="FF000000"/>
      <name val="Arial"/>
      <family val="2"/>
      <charset val="204"/>
    </font>
    <font>
      <i/>
      <sz val="10"/>
      <color rgb="FF000000"/>
      <name val="Arial"/>
      <family val="2"/>
      <charset val="204"/>
    </font>
    <font>
      <b/>
      <sz val="8"/>
      <color rgb="FF1F497D"/>
      <name val="Verdana"/>
      <family val="2"/>
      <charset val="204"/>
    </font>
    <font>
      <sz val="8"/>
      <color rgb="FF1F497D"/>
      <name val="Verdana"/>
      <family val="2"/>
      <charset val="204"/>
    </font>
    <font>
      <sz val="8"/>
      <color rgb="FF000000"/>
      <name val="Verdana"/>
      <family val="2"/>
      <charset val="204"/>
    </font>
    <font>
      <b/>
      <sz val="8"/>
      <color rgb="FF00CC00"/>
      <name val="Verdana"/>
      <family val="2"/>
      <charset val="204"/>
    </font>
    <font>
      <b/>
      <sz val="8"/>
      <color rgb="FF33CC33"/>
      <name val="Verdana"/>
      <family val="2"/>
      <charset val="204"/>
    </font>
    <font>
      <b/>
      <sz val="8"/>
      <color rgb="FFFF9900"/>
      <name val="Verdana"/>
      <family val="2"/>
      <charset val="204"/>
    </font>
    <font>
      <b/>
      <sz val="8"/>
      <color rgb="FFFF0000"/>
      <name val="Verdana"/>
      <family val="2"/>
      <charset val="204"/>
    </font>
    <font>
      <sz val="8"/>
      <color rgb="FF000000"/>
      <name val="Arial"/>
      <family val="2"/>
      <charset val="204"/>
    </font>
    <font>
      <i/>
      <sz val="8"/>
      <color rgb="FF000000"/>
      <name val="Verdana"/>
      <family val="2"/>
      <charset val="204"/>
    </font>
    <font>
      <b/>
      <i/>
      <sz val="8"/>
      <color rgb="FF000000"/>
      <name val="Verdana"/>
      <family val="2"/>
      <charset val="204"/>
    </font>
    <font>
      <b/>
      <i/>
      <sz val="8"/>
      <color rgb="FF1F497D"/>
      <name val="Verdana"/>
      <family val="2"/>
      <charset val="204"/>
    </font>
    <font>
      <i/>
      <sz val="8"/>
      <color rgb="FF1F497D"/>
      <name val="Verdana"/>
      <family val="2"/>
      <charset val="204"/>
    </font>
    <font>
      <u/>
      <sz val="11"/>
      <color theme="10"/>
      <name val="SF Pro Text Light"/>
      <family val="2"/>
      <charset val="204"/>
      <scheme val="minor"/>
    </font>
    <font>
      <i/>
      <u/>
      <sz val="10"/>
      <color theme="10"/>
      <name val="Arial"/>
      <family val="2"/>
      <charset val="204"/>
    </font>
    <font>
      <b/>
      <u/>
      <sz val="12"/>
      <color theme="1"/>
      <name val="Arial"/>
      <family val="2"/>
      <charset val="204"/>
    </font>
    <font>
      <b/>
      <sz val="10"/>
      <color theme="0"/>
      <name val="Arial"/>
      <family val="2"/>
      <charset val="204"/>
    </font>
    <font>
      <b/>
      <i/>
      <sz val="10"/>
      <color rgb="FFFF0000"/>
      <name val="Arial"/>
      <family val="2"/>
      <charset val="204"/>
    </font>
    <font>
      <b/>
      <sz val="10"/>
      <color rgb="FFFF0000"/>
      <name val="Arial"/>
      <family val="2"/>
      <charset val="204"/>
    </font>
    <font>
      <sz val="10"/>
      <color theme="1"/>
      <name val="SF Pro Text Light"/>
      <family val="2"/>
      <charset val="204"/>
      <scheme val="minor"/>
    </font>
    <font>
      <sz val="9"/>
      <color theme="1"/>
      <name val="Arial"/>
      <family val="2"/>
      <charset val="204"/>
    </font>
    <font>
      <sz val="10"/>
      <color theme="0" tint="-0.499984740745262"/>
      <name val="Arial"/>
      <family val="2"/>
      <charset val="204"/>
    </font>
    <font>
      <sz val="10"/>
      <name val="Arial"/>
      <family val="2"/>
      <charset val="204"/>
    </font>
    <font>
      <sz val="12"/>
      <color theme="1"/>
      <name val="Arial"/>
      <family val="2"/>
      <charset val="204"/>
    </font>
    <font>
      <u/>
      <sz val="12"/>
      <color theme="10"/>
      <name val="SF Pro Text Light"/>
      <family val="2"/>
      <charset val="204"/>
      <scheme val="minor"/>
    </font>
    <font>
      <sz val="12"/>
      <color rgb="FFFF0000"/>
      <name val="Arial"/>
      <family val="2"/>
      <charset val="204"/>
    </font>
    <font>
      <b/>
      <i/>
      <sz val="10"/>
      <color theme="1" tint="0.249977111117893"/>
      <name val="Arial"/>
      <family val="2"/>
      <charset val="204"/>
    </font>
    <font>
      <b/>
      <sz val="10"/>
      <name val="Arial"/>
      <family val="2"/>
      <charset val="204"/>
    </font>
    <font>
      <sz val="10"/>
      <color rgb="FFFF0000"/>
      <name val="SF Pro Text Light"/>
      <family val="2"/>
      <charset val="204"/>
      <scheme val="minor"/>
    </font>
  </fonts>
  <fills count="25">
    <fill>
      <patternFill patternType="none"/>
    </fill>
    <fill>
      <patternFill patternType="gray125"/>
    </fill>
    <fill>
      <patternFill patternType="solid">
        <fgColor rgb="FFDBE5F1"/>
        <bgColor rgb="FF000000"/>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DBE5F1"/>
        <bgColor rgb="FFFFFFFF"/>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theme="0" tint="-4.9989318521683403E-2"/>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3"/>
        <bgColor indexed="64"/>
      </patternFill>
    </fill>
    <fill>
      <patternFill patternType="solid">
        <fgColor theme="0"/>
        <bgColor indexed="64"/>
      </patternFill>
    </fill>
    <fill>
      <patternFill patternType="solid">
        <fgColor theme="3" tint="0.79998168889431442"/>
        <bgColor indexed="64"/>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thin">
        <color indexed="64"/>
      </top>
      <bottom style="double">
        <color indexed="64"/>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right/>
      <top style="thin">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bottom style="double">
        <color indexed="64"/>
      </bottom>
      <diagonal/>
    </border>
  </borders>
  <cellStyleXfs count="41">
    <xf numFmtId="0" fontId="0" fillId="0" borderId="0"/>
    <xf numFmtId="165" fontId="2" fillId="0" borderId="0" applyFont="0" applyFill="0" applyBorder="0" applyAlignment="0" applyProtection="0"/>
    <xf numFmtId="9" fontId="2" fillId="0" borderId="0" applyFont="0" applyFill="0" applyBorder="0" applyAlignment="0" applyProtection="0"/>
    <xf numFmtId="0" fontId="9" fillId="2" borderId="5" applyNumberFormat="0" applyAlignment="0" applyProtection="0">
      <alignment horizontal="left" vertical="center" indent="1"/>
    </xf>
    <xf numFmtId="168" fontId="10" fillId="0" borderId="6" applyNumberFormat="0" applyProtection="0">
      <alignment horizontal="right" vertical="center"/>
    </xf>
    <xf numFmtId="168" fontId="9" fillId="0" borderId="7" applyNumberFormat="0" applyProtection="0">
      <alignment horizontal="right" vertical="center"/>
    </xf>
    <xf numFmtId="0" fontId="11" fillId="3" borderId="7" applyNumberFormat="0" applyAlignment="0" applyProtection="0">
      <alignment horizontal="left" vertical="center" indent="1"/>
    </xf>
    <xf numFmtId="0" fontId="11" fillId="4" borderId="7" applyNumberFormat="0" applyAlignment="0" applyProtection="0">
      <alignment horizontal="left" vertical="center" indent="1"/>
    </xf>
    <xf numFmtId="168" fontId="10" fillId="5" borderId="6" applyNumberFormat="0" applyBorder="0" applyProtection="0">
      <alignment horizontal="right" vertical="center"/>
    </xf>
    <xf numFmtId="0" fontId="11" fillId="3" borderId="7" applyNumberFormat="0" applyAlignment="0" applyProtection="0">
      <alignment horizontal="left" vertical="center" indent="1"/>
    </xf>
    <xf numFmtId="168" fontId="9" fillId="4" borderId="7" applyNumberFormat="0" applyProtection="0">
      <alignment horizontal="right" vertical="center"/>
    </xf>
    <xf numFmtId="168" fontId="9" fillId="5" borderId="7" applyNumberFormat="0" applyBorder="0" applyProtection="0">
      <alignment horizontal="right" vertical="center"/>
    </xf>
    <xf numFmtId="168" fontId="12" fillId="6" borderId="8" applyNumberFormat="0" applyBorder="0" applyAlignment="0" applyProtection="0">
      <alignment horizontal="right" vertical="center" indent="1"/>
    </xf>
    <xf numFmtId="168" fontId="13" fillId="7" borderId="8" applyNumberFormat="0" applyBorder="0" applyAlignment="0" applyProtection="0">
      <alignment horizontal="right" vertical="center" indent="1"/>
    </xf>
    <xf numFmtId="168" fontId="13" fillId="8" borderId="8" applyNumberFormat="0" applyBorder="0" applyAlignment="0" applyProtection="0">
      <alignment horizontal="right" vertical="center" indent="1"/>
    </xf>
    <xf numFmtId="168" fontId="14" fillId="9" borderId="8" applyNumberFormat="0" applyBorder="0" applyAlignment="0" applyProtection="0">
      <alignment horizontal="right" vertical="center" indent="1"/>
    </xf>
    <xf numFmtId="168" fontId="14" fillId="10" borderId="8" applyNumberFormat="0" applyBorder="0" applyAlignment="0" applyProtection="0">
      <alignment horizontal="right" vertical="center" indent="1"/>
    </xf>
    <xf numFmtId="168" fontId="14" fillId="11" borderId="8" applyNumberFormat="0" applyBorder="0" applyAlignment="0" applyProtection="0">
      <alignment horizontal="right" vertical="center" indent="1"/>
    </xf>
    <xf numFmtId="168" fontId="15" fillId="12" borderId="8" applyNumberFormat="0" applyBorder="0" applyAlignment="0" applyProtection="0">
      <alignment horizontal="right" vertical="center" indent="1"/>
    </xf>
    <xf numFmtId="168" fontId="15" fillId="13" borderId="8" applyNumberFormat="0" applyBorder="0" applyAlignment="0" applyProtection="0">
      <alignment horizontal="right" vertical="center" indent="1"/>
    </xf>
    <xf numFmtId="168" fontId="15" fillId="14" borderId="8" applyNumberFormat="0" applyBorder="0" applyAlignment="0" applyProtection="0">
      <alignment horizontal="right" vertical="center" indent="1"/>
    </xf>
    <xf numFmtId="0" fontId="16" fillId="0" borderId="5" applyNumberFormat="0" applyFont="0" applyFill="0" applyAlignment="0" applyProtection="0"/>
    <xf numFmtId="168" fontId="10" fillId="15" borderId="5" applyNumberFormat="0" applyAlignment="0" applyProtection="0">
      <alignment horizontal="left" vertical="center" indent="1"/>
    </xf>
    <xf numFmtId="0" fontId="9" fillId="2" borderId="7" applyNumberFormat="0" applyAlignment="0" applyProtection="0">
      <alignment horizontal="left" vertical="center" indent="1"/>
    </xf>
    <xf numFmtId="0" fontId="11" fillId="16" borderId="5" applyNumberFormat="0" applyAlignment="0" applyProtection="0">
      <alignment horizontal="left" vertical="center" indent="1"/>
    </xf>
    <xf numFmtId="0" fontId="11" fillId="17" borderId="5" applyNumberFormat="0" applyAlignment="0" applyProtection="0">
      <alignment horizontal="left" vertical="center" indent="1"/>
    </xf>
    <xf numFmtId="0" fontId="11" fillId="18" borderId="5" applyNumberFormat="0" applyAlignment="0" applyProtection="0">
      <alignment horizontal="left" vertical="center" indent="1"/>
    </xf>
    <xf numFmtId="0" fontId="11" fillId="5" borderId="5" applyNumberFormat="0" applyAlignment="0" applyProtection="0">
      <alignment horizontal="left" vertical="center" indent="1"/>
    </xf>
    <xf numFmtId="0" fontId="11" fillId="4" borderId="7" applyNumberFormat="0" applyAlignment="0" applyProtection="0">
      <alignment horizontal="left" vertical="center" indent="1"/>
    </xf>
    <xf numFmtId="0" fontId="17" fillId="0" borderId="9" applyNumberFormat="0" applyFill="0" applyBorder="0" applyAlignment="0" applyProtection="0"/>
    <xf numFmtId="0" fontId="18" fillId="0" borderId="9" applyNumberFormat="0" applyBorder="0" applyAlignment="0" applyProtection="0"/>
    <xf numFmtId="0" fontId="17" fillId="3" borderId="7" applyNumberFormat="0" applyAlignment="0" applyProtection="0">
      <alignment horizontal="left" vertical="center" indent="1"/>
    </xf>
    <xf numFmtId="0" fontId="17" fillId="3" borderId="7" applyNumberFormat="0" applyAlignment="0" applyProtection="0">
      <alignment horizontal="left" vertical="center" indent="1"/>
    </xf>
    <xf numFmtId="0" fontId="17" fillId="4" borderId="7" applyNumberFormat="0" applyAlignment="0" applyProtection="0">
      <alignment horizontal="left" vertical="center" indent="1"/>
    </xf>
    <xf numFmtId="168" fontId="19" fillId="4" borderId="7" applyNumberFormat="0" applyProtection="0">
      <alignment horizontal="right" vertical="center"/>
    </xf>
    <xf numFmtId="168" fontId="20" fillId="5" borderId="6" applyNumberFormat="0" applyBorder="0" applyProtection="0">
      <alignment horizontal="right" vertical="center"/>
    </xf>
    <xf numFmtId="168" fontId="19" fillId="5" borderId="7" applyNumberFormat="0" applyBorder="0" applyProtection="0">
      <alignment horizontal="right" vertical="center"/>
    </xf>
    <xf numFmtId="168" fontId="10" fillId="0" borderId="6" applyNumberFormat="0" applyFill="0" applyBorder="0" applyAlignment="0" applyProtection="0">
      <alignment horizontal="right" vertical="center"/>
    </xf>
    <xf numFmtId="168" fontId="10" fillId="0" borderId="6" applyNumberFormat="0" applyFill="0" applyBorder="0" applyAlignment="0" applyProtection="0">
      <alignment horizontal="right" vertical="center"/>
    </xf>
    <xf numFmtId="0" fontId="21" fillId="0" borderId="0" applyNumberFormat="0" applyFill="0" applyBorder="0" applyAlignment="0" applyProtection="0"/>
    <xf numFmtId="0" fontId="1" fillId="0" borderId="0"/>
  </cellStyleXfs>
  <cellXfs count="194">
    <xf numFmtId="0" fontId="0" fillId="0" borderId="0" xfId="0"/>
    <xf numFmtId="0" fontId="3" fillId="0" borderId="0" xfId="0" applyFont="1"/>
    <xf numFmtId="0" fontId="4" fillId="0" borderId="0" xfId="0" applyFont="1"/>
    <xf numFmtId="0" fontId="3" fillId="0" borderId="0" xfId="0" applyFont="1" applyAlignment="1">
      <alignment vertical="center"/>
    </xf>
    <xf numFmtId="0" fontId="4"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6" fillId="0" borderId="0" xfId="0" applyFont="1" applyAlignment="1">
      <alignment horizontal="left" vertical="center" wrapText="1"/>
    </xf>
    <xf numFmtId="0" fontId="7" fillId="0" borderId="0" xfId="0" applyFont="1" applyAlignment="1">
      <alignment vertical="center" wrapText="1"/>
    </xf>
    <xf numFmtId="0" fontId="8" fillId="0" borderId="0" xfId="0" applyFont="1" applyAlignment="1">
      <alignment horizontal="left" vertical="center" wrapText="1"/>
    </xf>
    <xf numFmtId="0" fontId="3" fillId="0" borderId="0" xfId="0" applyFont="1" applyAlignment="1">
      <alignment wrapText="1"/>
    </xf>
    <xf numFmtId="167" fontId="5" fillId="0" borderId="0" xfId="0" applyNumberFormat="1" applyFont="1"/>
    <xf numFmtId="167" fontId="5" fillId="0" borderId="0" xfId="0" applyNumberFormat="1" applyFont="1" applyAlignment="1">
      <alignment horizontal="left" vertical="center" wrapText="1"/>
    </xf>
    <xf numFmtId="0" fontId="4" fillId="0" borderId="0" xfId="0" applyFont="1" applyAlignment="1"/>
    <xf numFmtId="0" fontId="6" fillId="0" borderId="0" xfId="0" applyFont="1" applyAlignment="1">
      <alignment horizontal="left" vertical="center" wrapText="1" indent="1"/>
    </xf>
    <xf numFmtId="0" fontId="6" fillId="0" borderId="0" xfId="0" applyFont="1" applyAlignment="1">
      <alignment vertical="center" wrapText="1"/>
    </xf>
    <xf numFmtId="0" fontId="6" fillId="0" borderId="3" xfId="0" applyFont="1" applyBorder="1" applyAlignment="1">
      <alignment vertical="center" wrapText="1"/>
    </xf>
    <xf numFmtId="169" fontId="6" fillId="0" borderId="0" xfId="0" applyNumberFormat="1" applyFont="1" applyAlignment="1">
      <alignment horizontal="right" vertical="center"/>
    </xf>
    <xf numFmtId="169" fontId="4" fillId="0" borderId="0" xfId="0" applyNumberFormat="1" applyFont="1" applyAlignment="1">
      <alignment vertical="center" wrapText="1"/>
    </xf>
    <xf numFmtId="169" fontId="3" fillId="0" borderId="0" xfId="0" applyNumberFormat="1" applyFont="1" applyAlignment="1">
      <alignment horizontal="left" vertical="center" wrapText="1"/>
    </xf>
    <xf numFmtId="169" fontId="3" fillId="0" borderId="0" xfId="0" applyNumberFormat="1" applyFont="1" applyAlignment="1">
      <alignment vertical="center"/>
    </xf>
    <xf numFmtId="169" fontId="3" fillId="0" borderId="0" xfId="0" applyNumberFormat="1" applyFont="1" applyAlignment="1">
      <alignment vertical="center" wrapText="1"/>
    </xf>
    <xf numFmtId="169" fontId="5" fillId="0" borderId="0" xfId="0" applyNumberFormat="1" applyFont="1" applyAlignment="1">
      <alignment horizontal="left" vertical="center" wrapText="1"/>
    </xf>
    <xf numFmtId="169" fontId="6" fillId="0" borderId="0" xfId="0" applyNumberFormat="1" applyFont="1" applyAlignment="1">
      <alignment horizontal="left" vertical="center" wrapText="1"/>
    </xf>
    <xf numFmtId="169" fontId="7" fillId="0" borderId="0" xfId="0" applyNumberFormat="1" applyFont="1" applyAlignment="1">
      <alignment vertical="center" wrapText="1"/>
    </xf>
    <xf numFmtId="169" fontId="8" fillId="0" borderId="0" xfId="0" applyNumberFormat="1" applyFont="1" applyAlignment="1">
      <alignment horizontal="left" vertical="center" wrapText="1"/>
    </xf>
    <xf numFmtId="169" fontId="3" fillId="0" borderId="0" xfId="0" applyNumberFormat="1" applyFont="1"/>
    <xf numFmtId="169" fontId="6" fillId="0" borderId="3" xfId="0" applyNumberFormat="1" applyFont="1" applyBorder="1" applyAlignment="1">
      <alignment horizontal="right" vertical="center"/>
    </xf>
    <xf numFmtId="0" fontId="7" fillId="0" borderId="0" xfId="0" applyFont="1" applyAlignment="1">
      <alignment vertical="center"/>
    </xf>
    <xf numFmtId="0" fontId="6" fillId="0" borderId="0" xfId="0" applyFont="1" applyAlignment="1">
      <alignment horizontal="left" vertical="center" indent="1"/>
    </xf>
    <xf numFmtId="0" fontId="3" fillId="0" borderId="0" xfId="0" applyFont="1" applyAlignment="1">
      <alignment horizontal="left" vertical="center" indent="1"/>
    </xf>
    <xf numFmtId="0" fontId="7" fillId="0" borderId="3" xfId="0" applyFont="1" applyBorder="1" applyAlignment="1">
      <alignment vertical="center"/>
    </xf>
    <xf numFmtId="3" fontId="7" fillId="0" borderId="3" xfId="0" applyNumberFormat="1" applyFont="1" applyBorder="1" applyAlignment="1">
      <alignment horizontal="right" vertical="center"/>
    </xf>
    <xf numFmtId="0" fontId="6" fillId="0" borderId="0" xfId="0" applyFont="1" applyAlignment="1">
      <alignment horizontal="left" vertical="center" wrapText="1" indent="2"/>
    </xf>
    <xf numFmtId="0" fontId="22" fillId="0" borderId="0" xfId="39" applyFont="1"/>
    <xf numFmtId="169" fontId="6" fillId="0" borderId="0" xfId="0" applyNumberFormat="1" applyFont="1" applyAlignment="1">
      <alignment vertical="center"/>
    </xf>
    <xf numFmtId="0" fontId="4" fillId="0" borderId="0" xfId="0" applyFont="1" applyAlignment="1">
      <alignment horizontal="right"/>
    </xf>
    <xf numFmtId="169" fontId="7" fillId="0" borderId="2" xfId="0" applyNumberFormat="1" applyFont="1" applyBorder="1" applyAlignment="1">
      <alignment horizontal="right" vertical="center"/>
    </xf>
    <xf numFmtId="3" fontId="7" fillId="0" borderId="2" xfId="0" applyNumberFormat="1" applyFont="1" applyBorder="1" applyAlignment="1">
      <alignment horizontal="right" vertical="center"/>
    </xf>
    <xf numFmtId="169" fontId="6" fillId="19" borderId="0" xfId="0" applyNumberFormat="1" applyFont="1" applyFill="1" applyAlignment="1">
      <alignment horizontal="right" vertical="center"/>
    </xf>
    <xf numFmtId="0" fontId="24" fillId="20" borderId="0" xfId="0" applyFont="1" applyFill="1" applyAlignment="1">
      <alignment wrapText="1"/>
    </xf>
    <xf numFmtId="0" fontId="24" fillId="20" borderId="0" xfId="0" applyFont="1" applyFill="1" applyAlignment="1"/>
    <xf numFmtId="169" fontId="7" fillId="19" borderId="2" xfId="0" applyNumberFormat="1" applyFont="1" applyFill="1" applyBorder="1" applyAlignment="1">
      <alignment horizontal="right" vertical="center"/>
    </xf>
    <xf numFmtId="169" fontId="3" fillId="19" borderId="0" xfId="0" applyNumberFormat="1" applyFont="1" applyFill="1" applyAlignment="1">
      <alignment vertical="center" wrapText="1"/>
    </xf>
    <xf numFmtId="169" fontId="6" fillId="19" borderId="3" xfId="0" applyNumberFormat="1" applyFont="1" applyFill="1" applyBorder="1" applyAlignment="1">
      <alignment horizontal="right" vertical="center"/>
    </xf>
    <xf numFmtId="0" fontId="7" fillId="21" borderId="0" xfId="0" applyFont="1" applyFill="1" applyAlignment="1">
      <alignment vertical="center" wrapText="1"/>
    </xf>
    <xf numFmtId="169" fontId="7" fillId="21" borderId="0" xfId="0" applyNumberFormat="1" applyFont="1" applyFill="1" applyAlignment="1">
      <alignment vertical="center" wrapText="1"/>
    </xf>
    <xf numFmtId="169" fontId="3" fillId="21" borderId="0" xfId="0" applyNumberFormat="1" applyFont="1" applyFill="1" applyAlignment="1">
      <alignment vertical="center"/>
    </xf>
    <xf numFmtId="0" fontId="7" fillId="21" borderId="0" xfId="0" applyFont="1" applyFill="1" applyAlignment="1">
      <alignment vertical="center"/>
    </xf>
    <xf numFmtId="169" fontId="6" fillId="21" borderId="0" xfId="0" applyNumberFormat="1" applyFont="1" applyFill="1" applyAlignment="1">
      <alignment horizontal="right" vertical="center"/>
    </xf>
    <xf numFmtId="3" fontId="7" fillId="19" borderId="2" xfId="0" applyNumberFormat="1" applyFont="1" applyFill="1" applyBorder="1" applyAlignment="1">
      <alignment horizontal="right" vertical="center"/>
    </xf>
    <xf numFmtId="169" fontId="6" fillId="19" borderId="0" xfId="0" applyNumberFormat="1" applyFont="1" applyFill="1" applyAlignment="1">
      <alignment vertical="center"/>
    </xf>
    <xf numFmtId="3" fontId="7" fillId="19" borderId="3" xfId="0" applyNumberFormat="1" applyFont="1" applyFill="1" applyBorder="1" applyAlignment="1">
      <alignment horizontal="right" vertical="center"/>
    </xf>
    <xf numFmtId="169" fontId="3" fillId="0" borderId="0" xfId="0" applyNumberFormat="1" applyFont="1" applyAlignment="1">
      <alignment horizontal="right" vertical="center" wrapText="1"/>
    </xf>
    <xf numFmtId="0" fontId="7" fillId="0" borderId="2" xfId="0" applyFont="1" applyBorder="1" applyAlignment="1">
      <alignment vertical="center" wrapText="1"/>
    </xf>
    <xf numFmtId="169" fontId="6" fillId="21" borderId="0" xfId="0" applyNumberFormat="1" applyFont="1" applyFill="1" applyAlignment="1">
      <alignment vertical="center"/>
    </xf>
    <xf numFmtId="169" fontId="3" fillId="21" borderId="0" xfId="0" applyNumberFormat="1" applyFont="1" applyFill="1" applyAlignment="1">
      <alignment horizontal="right" vertical="center"/>
    </xf>
    <xf numFmtId="0" fontId="7" fillId="0" borderId="10" xfId="0" applyFont="1" applyBorder="1" applyAlignment="1">
      <alignment vertical="center" wrapText="1"/>
    </xf>
    <xf numFmtId="169" fontId="7" fillId="0" borderId="10" xfId="0" applyNumberFormat="1" applyFont="1" applyBorder="1" applyAlignment="1">
      <alignment horizontal="right" vertical="center"/>
    </xf>
    <xf numFmtId="0" fontId="7" fillId="0" borderId="11" xfId="0" applyFont="1" applyBorder="1" applyAlignment="1">
      <alignment vertical="center" wrapText="1"/>
    </xf>
    <xf numFmtId="169" fontId="7" fillId="0" borderId="11" xfId="0" applyNumberFormat="1" applyFont="1" applyBorder="1" applyAlignment="1">
      <alignment horizontal="right" vertical="center"/>
    </xf>
    <xf numFmtId="164" fontId="3" fillId="0" borderId="0" xfId="0" applyNumberFormat="1" applyFont="1"/>
    <xf numFmtId="164" fontId="5" fillId="0" borderId="0" xfId="0" applyNumberFormat="1" applyFont="1"/>
    <xf numFmtId="0" fontId="6" fillId="0" borderId="0" xfId="0" applyFont="1" applyFill="1" applyAlignment="1">
      <alignment horizontal="left" vertical="center" wrapText="1" indent="2"/>
    </xf>
    <xf numFmtId="169" fontId="6" fillId="0" borderId="0" xfId="0" applyNumberFormat="1" applyFont="1" applyFill="1" applyAlignment="1">
      <alignment horizontal="right" vertical="center"/>
    </xf>
    <xf numFmtId="0" fontId="3" fillId="0" borderId="0" xfId="0" applyFont="1" applyFill="1"/>
    <xf numFmtId="0" fontId="6" fillId="0" borderId="0" xfId="0" applyFont="1" applyFill="1" applyAlignment="1">
      <alignment horizontal="left" vertical="center" wrapText="1" indent="1"/>
    </xf>
    <xf numFmtId="169" fontId="3" fillId="0" borderId="0" xfId="0" applyNumberFormat="1" applyFont="1" applyFill="1" applyAlignment="1">
      <alignment horizontal="right" vertical="center" wrapText="1"/>
    </xf>
    <xf numFmtId="169" fontId="3" fillId="19" borderId="0" xfId="0" applyNumberFormat="1" applyFont="1" applyFill="1" applyAlignment="1">
      <alignment horizontal="right" vertical="center" wrapText="1"/>
    </xf>
    <xf numFmtId="169" fontId="7" fillId="19" borderId="10" xfId="0" applyNumberFormat="1" applyFont="1" applyFill="1" applyBorder="1" applyAlignment="1">
      <alignment horizontal="right" vertical="center"/>
    </xf>
    <xf numFmtId="169" fontId="7" fillId="19" borderId="11" xfId="0" applyNumberFormat="1" applyFont="1" applyFill="1" applyBorder="1" applyAlignment="1">
      <alignment horizontal="right" vertical="center"/>
    </xf>
    <xf numFmtId="0" fontId="3" fillId="0" borderId="0" xfId="0" applyFont="1" applyFill="1" applyAlignment="1">
      <alignment vertical="center"/>
    </xf>
    <xf numFmtId="0" fontId="24" fillId="20" borderId="0" xfId="0" applyFont="1" applyFill="1" applyAlignment="1">
      <alignment horizontal="center" vertical="center"/>
    </xf>
    <xf numFmtId="3" fontId="7" fillId="0" borderId="2" xfId="0" applyNumberFormat="1" applyFont="1" applyFill="1" applyBorder="1" applyAlignment="1">
      <alignment horizontal="right" vertical="center"/>
    </xf>
    <xf numFmtId="3" fontId="7" fillId="0" borderId="3" xfId="0" applyNumberFormat="1" applyFont="1" applyFill="1" applyBorder="1" applyAlignment="1">
      <alignment horizontal="right" vertical="center"/>
    </xf>
    <xf numFmtId="14" fontId="3" fillId="0" borderId="0" xfId="0" applyNumberFormat="1" applyFont="1"/>
    <xf numFmtId="164" fontId="3" fillId="0" borderId="0" xfId="0" applyNumberFormat="1" applyFont="1" applyFill="1" applyBorder="1" applyAlignment="1">
      <alignment vertical="center"/>
    </xf>
    <xf numFmtId="169" fontId="7" fillId="0" borderId="0" xfId="0" applyNumberFormat="1" applyFont="1" applyBorder="1" applyAlignment="1">
      <alignment horizontal="right" vertical="center"/>
    </xf>
    <xf numFmtId="167" fontId="25" fillId="0" borderId="0" xfId="2" applyNumberFormat="1" applyFont="1" applyFill="1" applyBorder="1" applyAlignment="1">
      <alignment horizontal="left" vertical="center" indent="1"/>
    </xf>
    <xf numFmtId="0" fontId="22" fillId="0" borderId="0" xfId="39" applyFont="1" applyFill="1"/>
    <xf numFmtId="0" fontId="27" fillId="0" borderId="0" xfId="0" applyFont="1" applyFill="1"/>
    <xf numFmtId="0" fontId="7" fillId="0" borderId="1" xfId="0" applyFont="1" applyBorder="1"/>
    <xf numFmtId="0" fontId="7" fillId="0" borderId="0" xfId="0" applyFont="1" applyBorder="1"/>
    <xf numFmtId="169" fontId="7" fillId="0" borderId="1" xfId="0" applyNumberFormat="1" applyFont="1" applyBorder="1" applyAlignment="1">
      <alignment horizontal="right" vertical="center"/>
    </xf>
    <xf numFmtId="0" fontId="7" fillId="0" borderId="1" xfId="0" applyFont="1" applyBorder="1" applyAlignment="1">
      <alignment wrapText="1"/>
    </xf>
    <xf numFmtId="164" fontId="4" fillId="0" borderId="1" xfId="0" applyNumberFormat="1" applyFont="1" applyFill="1" applyBorder="1"/>
    <xf numFmtId="0" fontId="3" fillId="0" borderId="0" xfId="0" applyFont="1" applyBorder="1" applyAlignment="1">
      <alignment horizontal="left" wrapText="1" indent="2"/>
    </xf>
    <xf numFmtId="0" fontId="7" fillId="21" borderId="13" xfId="0" applyFont="1" applyFill="1" applyBorder="1"/>
    <xf numFmtId="169" fontId="7" fillId="21" borderId="13" xfId="0" applyNumberFormat="1" applyFont="1" applyFill="1" applyBorder="1" applyAlignment="1">
      <alignment horizontal="right" vertical="center"/>
    </xf>
    <xf numFmtId="0" fontId="7" fillId="21" borderId="13" xfId="0" applyFont="1" applyFill="1" applyBorder="1" applyAlignment="1">
      <alignment wrapText="1"/>
    </xf>
    <xf numFmtId="0" fontId="26" fillId="0" borderId="0" xfId="0" applyFont="1" applyAlignment="1">
      <alignment vertical="center"/>
    </xf>
    <xf numFmtId="0" fontId="28" fillId="0" borderId="0" xfId="0" applyFont="1"/>
    <xf numFmtId="0" fontId="28" fillId="0" borderId="0" xfId="0" applyFont="1" applyAlignment="1">
      <alignment vertical="center" wrapText="1"/>
    </xf>
    <xf numFmtId="0" fontId="3" fillId="0" borderId="0" xfId="0" applyFont="1" applyBorder="1" applyAlignment="1">
      <alignment horizontal="left" wrapText="1" indent="1"/>
    </xf>
    <xf numFmtId="164" fontId="3" fillId="0" borderId="0" xfId="0" applyNumberFormat="1" applyFont="1" applyFill="1" applyBorder="1"/>
    <xf numFmtId="164" fontId="3" fillId="0" borderId="0" xfId="0" applyNumberFormat="1" applyFont="1" applyFill="1"/>
    <xf numFmtId="169" fontId="7" fillId="0" borderId="1" xfId="0" applyNumberFormat="1" applyFont="1" applyFill="1" applyBorder="1" applyAlignment="1">
      <alignment horizontal="right" vertical="center"/>
    </xf>
    <xf numFmtId="0" fontId="3" fillId="0" borderId="0" xfId="0" applyFont="1" applyFill="1" applyBorder="1" applyAlignment="1">
      <alignment horizontal="left" wrapText="1" indent="1"/>
    </xf>
    <xf numFmtId="169" fontId="7" fillId="0" borderId="0" xfId="0" applyNumberFormat="1" applyFont="1" applyFill="1" applyBorder="1" applyAlignment="1">
      <alignment horizontal="right" vertical="center"/>
    </xf>
    <xf numFmtId="0" fontId="3" fillId="0" borderId="0" xfId="0" applyFont="1" applyBorder="1" applyAlignment="1">
      <alignment horizontal="left" indent="1"/>
    </xf>
    <xf numFmtId="0" fontId="4" fillId="0" borderId="0" xfId="0" applyFont="1" applyBorder="1" applyAlignment="1">
      <alignment horizontal="left" wrapText="1"/>
    </xf>
    <xf numFmtId="0" fontId="4" fillId="0" borderId="0" xfId="0" applyFont="1" applyFill="1"/>
    <xf numFmtId="164" fontId="4" fillId="0" borderId="0" xfId="0" applyNumberFormat="1" applyFont="1" applyFill="1" applyBorder="1"/>
    <xf numFmtId="164" fontId="7" fillId="21" borderId="13" xfId="0" applyNumberFormat="1" applyFont="1" applyFill="1" applyBorder="1" applyAlignment="1">
      <alignment horizontal="right" vertical="center"/>
    </xf>
    <xf numFmtId="0" fontId="5" fillId="0" borderId="0" xfId="0" applyFont="1" applyBorder="1" applyAlignment="1">
      <alignment horizontal="left" wrapText="1"/>
    </xf>
    <xf numFmtId="0" fontId="5" fillId="0" borderId="0" xfId="0" applyFont="1" applyFill="1"/>
    <xf numFmtId="170" fontId="5" fillId="0" borderId="0" xfId="0" applyNumberFormat="1" applyFont="1" applyFill="1"/>
    <xf numFmtId="171" fontId="5" fillId="0" borderId="0" xfId="0" applyNumberFormat="1" applyFont="1" applyFill="1"/>
    <xf numFmtId="0" fontId="29" fillId="0" borderId="1" xfId="0" applyFont="1" applyBorder="1" applyAlignment="1">
      <alignment horizontal="left" wrapText="1"/>
    </xf>
    <xf numFmtId="0" fontId="29" fillId="0" borderId="0" xfId="0" applyFont="1" applyFill="1"/>
    <xf numFmtId="164" fontId="29" fillId="0" borderId="1" xfId="0" applyNumberFormat="1" applyFont="1" applyFill="1" applyBorder="1"/>
    <xf numFmtId="164" fontId="29" fillId="0" borderId="0" xfId="0" applyNumberFormat="1" applyFont="1" applyFill="1" applyBorder="1"/>
    <xf numFmtId="0" fontId="30" fillId="0" borderId="0" xfId="0" applyFont="1" applyBorder="1" applyAlignment="1">
      <alignment horizontal="left" wrapText="1" indent="1"/>
    </xf>
    <xf numFmtId="0" fontId="24" fillId="20" borderId="0" xfId="0" applyFont="1" applyFill="1" applyAlignment="1">
      <alignment vertical="center" wrapText="1"/>
    </xf>
    <xf numFmtId="0" fontId="24" fillId="0" borderId="0" xfId="0" applyFont="1" applyFill="1" applyAlignment="1">
      <alignment vertical="center" wrapText="1"/>
    </xf>
    <xf numFmtId="0" fontId="24" fillId="0" borderId="0" xfId="0" applyFont="1" applyFill="1" applyAlignment="1">
      <alignment horizontal="center" vertical="center"/>
    </xf>
    <xf numFmtId="0" fontId="4" fillId="21" borderId="1" xfId="0" applyFont="1" applyFill="1" applyBorder="1" applyAlignment="1">
      <alignment wrapText="1"/>
    </xf>
    <xf numFmtId="0" fontId="3" fillId="21" borderId="1" xfId="0" applyFont="1" applyFill="1" applyBorder="1" applyAlignment="1">
      <alignment vertical="center"/>
    </xf>
    <xf numFmtId="0" fontId="4" fillId="0" borderId="12" xfId="0" applyFont="1" applyBorder="1" applyAlignment="1">
      <alignment horizontal="left" wrapText="1"/>
    </xf>
    <xf numFmtId="169" fontId="7" fillId="0" borderId="12" xfId="0" applyNumberFormat="1" applyFont="1" applyBorder="1" applyAlignment="1">
      <alignment horizontal="right" vertical="center"/>
    </xf>
    <xf numFmtId="169" fontId="7" fillId="19" borderId="12" xfId="0" applyNumberFormat="1" applyFont="1" applyFill="1" applyBorder="1" applyAlignment="1">
      <alignment horizontal="right" vertical="center"/>
    </xf>
    <xf numFmtId="0" fontId="5" fillId="0" borderId="0" xfId="0" applyFont="1" applyBorder="1" applyAlignment="1">
      <alignment horizontal="left" wrapText="1" indent="1"/>
    </xf>
    <xf numFmtId="0" fontId="3" fillId="0" borderId="0" xfId="0" applyFont="1" applyFill="1" applyBorder="1"/>
    <xf numFmtId="0" fontId="3" fillId="0" borderId="0" xfId="0" applyFont="1" applyFill="1" applyBorder="1" applyAlignment="1">
      <alignment vertical="center"/>
    </xf>
    <xf numFmtId="164" fontId="4" fillId="0" borderId="0" xfId="0" applyNumberFormat="1" applyFont="1" applyFill="1" applyBorder="1" applyAlignment="1">
      <alignment vertical="center"/>
    </xf>
    <xf numFmtId="0" fontId="3" fillId="19" borderId="0" xfId="0" applyFont="1" applyFill="1" applyBorder="1" applyAlignment="1">
      <alignment vertical="center"/>
    </xf>
    <xf numFmtId="0" fontId="3" fillId="0" borderId="0" xfId="0" applyFont="1" applyAlignment="1">
      <alignment horizontal="left" wrapText="1" indent="2"/>
    </xf>
    <xf numFmtId="164" fontId="3" fillId="19" borderId="0" xfId="0" applyNumberFormat="1" applyFont="1" applyFill="1" applyBorder="1" applyAlignment="1">
      <alignment vertical="center"/>
    </xf>
    <xf numFmtId="0" fontId="4" fillId="0" borderId="0" xfId="0" applyFont="1" applyAlignment="1">
      <alignment horizontal="left" wrapText="1"/>
    </xf>
    <xf numFmtId="164" fontId="4" fillId="19" borderId="0" xfId="1" applyNumberFormat="1" applyFont="1" applyFill="1" applyAlignment="1">
      <alignment vertical="center"/>
    </xf>
    <xf numFmtId="0" fontId="3" fillId="0" borderId="0" xfId="0" quotePrefix="1" applyFont="1" applyAlignment="1">
      <alignment horizontal="left" wrapText="1"/>
    </xf>
    <xf numFmtId="164" fontId="3" fillId="0" borderId="0" xfId="1" applyNumberFormat="1" applyFont="1" applyFill="1" applyAlignment="1">
      <alignment vertical="center"/>
    </xf>
    <xf numFmtId="164" fontId="3" fillId="19" borderId="0" xfId="1" applyNumberFormat="1" applyFont="1" applyFill="1" applyAlignment="1">
      <alignment vertical="center"/>
    </xf>
    <xf numFmtId="0" fontId="3" fillId="0" borderId="1" xfId="0" quotePrefix="1" applyFont="1" applyBorder="1" applyAlignment="1">
      <alignment horizontal="left" wrapText="1"/>
    </xf>
    <xf numFmtId="164" fontId="3" fillId="0" borderId="1" xfId="1" applyNumberFormat="1" applyFont="1" applyFill="1" applyBorder="1" applyAlignment="1">
      <alignment vertical="center"/>
    </xf>
    <xf numFmtId="164" fontId="3" fillId="19" borderId="1" xfId="1" applyNumberFormat="1" applyFont="1" applyFill="1" applyBorder="1" applyAlignment="1">
      <alignment vertical="center"/>
    </xf>
    <xf numFmtId="0" fontId="3" fillId="0" borderId="0" xfId="0" applyFont="1" applyAlignment="1">
      <alignment horizontal="left" wrapText="1"/>
    </xf>
    <xf numFmtId="164" fontId="3" fillId="0" borderId="0" xfId="1" applyNumberFormat="1" applyFont="1" applyFill="1" applyBorder="1" applyAlignment="1">
      <alignment vertical="center"/>
    </xf>
    <xf numFmtId="164" fontId="3" fillId="19" borderId="0" xfId="1" applyNumberFormat="1" applyFont="1" applyFill="1" applyBorder="1" applyAlignment="1">
      <alignment vertical="center"/>
    </xf>
    <xf numFmtId="0" fontId="5" fillId="0" borderId="0" xfId="0" applyFont="1" applyAlignment="1">
      <alignment horizontal="left" wrapText="1" indent="1"/>
    </xf>
    <xf numFmtId="169" fontId="7" fillId="19" borderId="0" xfId="0" applyNumberFormat="1" applyFont="1" applyFill="1" applyBorder="1" applyAlignment="1">
      <alignment horizontal="right" vertical="center"/>
    </xf>
    <xf numFmtId="169" fontId="6" fillId="19" borderId="0" xfId="0" applyNumberFormat="1" applyFont="1" applyFill="1" applyBorder="1" applyAlignment="1">
      <alignment horizontal="right" vertical="center"/>
    </xf>
    <xf numFmtId="0" fontId="4" fillId="0" borderId="2" xfId="0" applyFont="1" applyBorder="1" applyAlignment="1">
      <alignment horizontal="left" wrapText="1"/>
    </xf>
    <xf numFmtId="0" fontId="3" fillId="0" borderId="0" xfId="0" applyFont="1" applyBorder="1"/>
    <xf numFmtId="164" fontId="4" fillId="0" borderId="2" xfId="1" applyNumberFormat="1" applyFont="1" applyFill="1" applyBorder="1" applyAlignment="1">
      <alignment vertical="center"/>
    </xf>
    <xf numFmtId="164" fontId="4" fillId="19" borderId="2" xfId="1" applyNumberFormat="1" applyFont="1" applyFill="1" applyBorder="1" applyAlignment="1">
      <alignment horizontal="right" vertical="center"/>
    </xf>
    <xf numFmtId="0" fontId="34" fillId="0" borderId="10" xfId="0" applyFont="1" applyBorder="1" applyAlignment="1">
      <alignment horizontal="left" wrapText="1"/>
    </xf>
    <xf numFmtId="167" fontId="34" fillId="0" borderId="10" xfId="2" applyNumberFormat="1" applyFont="1" applyFill="1" applyBorder="1" applyAlignment="1">
      <alignment horizontal="right" vertical="center" indent="1"/>
    </xf>
    <xf numFmtId="167" fontId="34" fillId="19" borderId="10" xfId="2" applyNumberFormat="1" applyFont="1" applyFill="1" applyBorder="1" applyAlignment="1">
      <alignment horizontal="right" vertical="center" indent="1"/>
    </xf>
    <xf numFmtId="0" fontId="34" fillId="0" borderId="0" xfId="0" applyFont="1" applyBorder="1" applyAlignment="1">
      <alignment horizontal="left" wrapText="1"/>
    </xf>
    <xf numFmtId="167" fontId="34" fillId="0" borderId="0" xfId="2" applyNumberFormat="1" applyFont="1" applyFill="1" applyBorder="1" applyAlignment="1">
      <alignment horizontal="right" vertical="center" indent="1"/>
    </xf>
    <xf numFmtId="167" fontId="34" fillId="19" borderId="0" xfId="2" applyNumberFormat="1" applyFont="1" applyFill="1" applyBorder="1" applyAlignment="1">
      <alignment horizontal="right" vertical="center" indent="1"/>
    </xf>
    <xf numFmtId="164" fontId="35" fillId="0" borderId="2" xfId="1" applyNumberFormat="1" applyFont="1" applyFill="1" applyBorder="1" applyAlignment="1">
      <alignment horizontal="right" vertical="center"/>
    </xf>
    <xf numFmtId="164" fontId="35" fillId="19" borderId="2" xfId="1" applyNumberFormat="1" applyFont="1" applyFill="1" applyBorder="1" applyAlignment="1">
      <alignment vertical="center"/>
    </xf>
    <xf numFmtId="164" fontId="3" fillId="0" borderId="0" xfId="0" applyNumberFormat="1" applyFont="1" applyFill="1" applyAlignment="1">
      <alignment vertical="center"/>
    </xf>
    <xf numFmtId="164" fontId="3" fillId="19" borderId="0" xfId="0" applyNumberFormat="1" applyFont="1" applyFill="1" applyAlignment="1">
      <alignment vertical="center"/>
    </xf>
    <xf numFmtId="0" fontId="3" fillId="0" borderId="1" xfId="0" applyFont="1" applyBorder="1" applyAlignment="1">
      <alignment horizontal="left" wrapText="1" indent="1"/>
    </xf>
    <xf numFmtId="164" fontId="3" fillId="0" borderId="1" xfId="0" applyNumberFormat="1" applyFont="1" applyFill="1" applyBorder="1" applyAlignment="1">
      <alignment vertical="center"/>
    </xf>
    <xf numFmtId="164" fontId="3" fillId="19" borderId="1" xfId="0" applyNumberFormat="1" applyFont="1" applyFill="1" applyBorder="1" applyAlignment="1">
      <alignment vertical="center"/>
    </xf>
    <xf numFmtId="164" fontId="4" fillId="0" borderId="0" xfId="0" applyNumberFormat="1" applyFont="1" applyFill="1" applyAlignment="1">
      <alignment vertical="center"/>
    </xf>
    <xf numFmtId="164" fontId="4" fillId="19" borderId="0" xfId="0" applyNumberFormat="1" applyFont="1" applyFill="1" applyBorder="1" applyAlignment="1">
      <alignment vertical="center"/>
    </xf>
    <xf numFmtId="164" fontId="4" fillId="19" borderId="0" xfId="1" applyNumberFormat="1" applyFont="1" applyFill="1" applyBorder="1" applyAlignment="1">
      <alignment vertical="center"/>
    </xf>
    <xf numFmtId="0" fontId="34" fillId="0" borderId="4" xfId="0" applyFont="1" applyBorder="1" applyAlignment="1">
      <alignment horizontal="left" wrapText="1"/>
    </xf>
    <xf numFmtId="167" fontId="34" fillId="0" borderId="4" xfId="2" applyNumberFormat="1" applyFont="1" applyFill="1" applyBorder="1" applyAlignment="1">
      <alignment horizontal="right" vertical="center" indent="1"/>
    </xf>
    <xf numFmtId="167" fontId="34" fillId="19" borderId="4" xfId="2" applyNumberFormat="1" applyFont="1" applyFill="1" applyBorder="1" applyAlignment="1">
      <alignment horizontal="right" vertical="center" indent="1"/>
    </xf>
    <xf numFmtId="164" fontId="4" fillId="19" borderId="2" xfId="1" applyNumberFormat="1" applyFont="1" applyFill="1" applyBorder="1" applyAlignment="1">
      <alignment vertical="center"/>
    </xf>
    <xf numFmtId="0" fontId="4" fillId="0" borderId="12" xfId="0" applyFont="1" applyFill="1" applyBorder="1" applyAlignment="1">
      <alignment horizontal="left" wrapText="1"/>
    </xf>
    <xf numFmtId="164" fontId="4" fillId="19" borderId="0" xfId="0" applyNumberFormat="1" applyFont="1" applyFill="1" applyAlignment="1">
      <alignment vertical="center"/>
    </xf>
    <xf numFmtId="0" fontId="4" fillId="0" borderId="4" xfId="0" applyFont="1" applyBorder="1" applyAlignment="1">
      <alignment horizontal="left" wrapText="1"/>
    </xf>
    <xf numFmtId="164" fontId="4" fillId="0" borderId="4" xfId="1" applyNumberFormat="1" applyFont="1" applyFill="1" applyBorder="1" applyAlignment="1">
      <alignment vertical="center"/>
    </xf>
    <xf numFmtId="164" fontId="4" fillId="19" borderId="4" xfId="1" applyNumberFormat="1" applyFont="1" applyFill="1" applyBorder="1" applyAlignment="1">
      <alignment horizontal="right" vertical="center"/>
    </xf>
    <xf numFmtId="166" fontId="3" fillId="0" borderId="0" xfId="1" applyNumberFormat="1" applyFont="1" applyFill="1" applyAlignment="1">
      <alignment vertical="center"/>
    </xf>
    <xf numFmtId="166" fontId="4" fillId="19" borderId="0" xfId="1" applyNumberFormat="1" applyFont="1" applyFill="1" applyAlignment="1">
      <alignment vertical="center"/>
    </xf>
    <xf numFmtId="0" fontId="7" fillId="0" borderId="3" xfId="0" applyFont="1" applyBorder="1" applyAlignment="1">
      <alignment horizontal="left" vertical="center" wrapText="1"/>
    </xf>
    <xf numFmtId="164" fontId="7" fillId="0" borderId="3" xfId="0" applyNumberFormat="1" applyFont="1" applyBorder="1" applyAlignment="1">
      <alignment horizontal="center" vertical="center"/>
    </xf>
    <xf numFmtId="164" fontId="7" fillId="19" borderId="3" xfId="0" applyNumberFormat="1" applyFont="1" applyFill="1" applyBorder="1" applyAlignment="1">
      <alignment horizontal="center" vertical="center"/>
    </xf>
    <xf numFmtId="0" fontId="31" fillId="22" borderId="0" xfId="0" applyFont="1" applyFill="1"/>
    <xf numFmtId="0" fontId="33" fillId="22" borderId="0" xfId="0" applyFont="1" applyFill="1"/>
    <xf numFmtId="0" fontId="31" fillId="23" borderId="0" xfId="0" applyFont="1" applyFill="1"/>
    <xf numFmtId="0" fontId="23" fillId="23" borderId="0" xfId="0" applyFont="1" applyFill="1"/>
    <xf numFmtId="0" fontId="32" fillId="23" borderId="0" xfId="39" applyFont="1" applyFill="1" applyAlignment="1">
      <alignment horizontal="left" indent="1"/>
    </xf>
    <xf numFmtId="0" fontId="32" fillId="23" borderId="0" xfId="39" quotePrefix="1" applyFont="1" applyFill="1" applyAlignment="1">
      <alignment horizontal="left" indent="1"/>
    </xf>
    <xf numFmtId="0" fontId="24" fillId="20" borderId="0" xfId="0" applyFont="1" applyFill="1" applyAlignment="1">
      <alignment horizontal="center"/>
    </xf>
    <xf numFmtId="0" fontId="4" fillId="0" borderId="0" xfId="0" applyFont="1" applyAlignment="1">
      <alignment horizontal="center"/>
    </xf>
    <xf numFmtId="0" fontId="3" fillId="0" borderId="0" xfId="0" applyFont="1" applyAlignment="1">
      <alignment horizontal="center"/>
    </xf>
    <xf numFmtId="14" fontId="24" fillId="20" borderId="0" xfId="0" applyNumberFormat="1" applyFont="1" applyFill="1" applyAlignment="1">
      <alignment horizontal="center"/>
    </xf>
    <xf numFmtId="0" fontId="36" fillId="0" borderId="0" xfId="0" applyFont="1" applyFill="1"/>
    <xf numFmtId="164" fontId="27" fillId="0" borderId="0" xfId="0" applyNumberFormat="1" applyFont="1" applyFill="1"/>
    <xf numFmtId="165" fontId="27" fillId="0" borderId="0" xfId="1" applyFont="1" applyFill="1"/>
    <xf numFmtId="169" fontId="27" fillId="0" borderId="0" xfId="0" applyNumberFormat="1" applyFont="1" applyFill="1"/>
    <xf numFmtId="0" fontId="27" fillId="0" borderId="0" xfId="0" applyFont="1" applyFill="1" applyBorder="1"/>
    <xf numFmtId="0" fontId="7" fillId="24" borderId="10" xfId="0" applyFont="1" applyFill="1" applyBorder="1" applyAlignment="1">
      <alignment vertical="center" wrapText="1"/>
    </xf>
    <xf numFmtId="169" fontId="7" fillId="24" borderId="10" xfId="0" applyNumberFormat="1" applyFont="1" applyFill="1" applyBorder="1" applyAlignment="1">
      <alignment horizontal="right" vertical="center"/>
    </xf>
    <xf numFmtId="0" fontId="28" fillId="0" borderId="0" xfId="0" applyFont="1" applyAlignment="1">
      <alignment horizontal="left" vertical="center" wrapText="1"/>
    </xf>
  </cellXfs>
  <cellStyles count="41">
    <cellStyle name="Comma" xfId="1" builtinId="3"/>
    <cellStyle name="Hyperlink" xfId="39" builtinId="8"/>
    <cellStyle name="Normal" xfId="0" builtinId="0"/>
    <cellStyle name="Normal 2" xfId="40" xr:uid="{00000000-0005-0000-0000-000000000000}"/>
    <cellStyle name="Percent" xfId="2" builtinId="5"/>
    <cellStyle name="SAPBorder" xfId="21" xr:uid="{00000000-0005-0000-0000-000001000000}"/>
    <cellStyle name="SAPDataCell" xfId="4" xr:uid="{00000000-0005-0000-0000-000002000000}"/>
    <cellStyle name="SAPDataTotalCell" xfId="5" xr:uid="{00000000-0005-0000-0000-000003000000}"/>
    <cellStyle name="SAPDimensionCell" xfId="3" xr:uid="{00000000-0005-0000-0000-000004000000}"/>
    <cellStyle name="SAPEditableDataCell" xfId="6" xr:uid="{00000000-0005-0000-0000-000005000000}"/>
    <cellStyle name="SAPEditableDataTotalCell" xfId="9" xr:uid="{00000000-0005-0000-0000-000006000000}"/>
    <cellStyle name="SAPEmphasized" xfId="29" xr:uid="{00000000-0005-0000-0000-000007000000}"/>
    <cellStyle name="SAPEmphasizedEditableDataCell" xfId="31" xr:uid="{00000000-0005-0000-0000-000008000000}"/>
    <cellStyle name="SAPEmphasizedEditableDataTotalCell" xfId="32" xr:uid="{00000000-0005-0000-0000-000009000000}"/>
    <cellStyle name="SAPEmphasizedLockedDataCell" xfId="35" xr:uid="{00000000-0005-0000-0000-00000A000000}"/>
    <cellStyle name="SAPEmphasizedLockedDataTotalCell" xfId="36" xr:uid="{00000000-0005-0000-0000-00000B000000}"/>
    <cellStyle name="SAPEmphasizedReadonlyDataCell" xfId="33" xr:uid="{00000000-0005-0000-0000-00000C000000}"/>
    <cellStyle name="SAPEmphasizedReadonlyDataTotalCell" xfId="34" xr:uid="{00000000-0005-0000-0000-00000D000000}"/>
    <cellStyle name="SAPEmphasizedTotal" xfId="30" xr:uid="{00000000-0005-0000-0000-00000E000000}"/>
    <cellStyle name="SAPExceptionLevel1" xfId="12" xr:uid="{00000000-0005-0000-0000-00000F000000}"/>
    <cellStyle name="SAPExceptionLevel2" xfId="13" xr:uid="{00000000-0005-0000-0000-000010000000}"/>
    <cellStyle name="SAPExceptionLevel3" xfId="14" xr:uid="{00000000-0005-0000-0000-000011000000}"/>
    <cellStyle name="SAPExceptionLevel4" xfId="15" xr:uid="{00000000-0005-0000-0000-000012000000}"/>
    <cellStyle name="SAPExceptionLevel5" xfId="16" xr:uid="{00000000-0005-0000-0000-000013000000}"/>
    <cellStyle name="SAPExceptionLevel6" xfId="17" xr:uid="{00000000-0005-0000-0000-000014000000}"/>
    <cellStyle name="SAPExceptionLevel7" xfId="18" xr:uid="{00000000-0005-0000-0000-000015000000}"/>
    <cellStyle name="SAPExceptionLevel8" xfId="19" xr:uid="{00000000-0005-0000-0000-000016000000}"/>
    <cellStyle name="SAPExceptionLevel9" xfId="20" xr:uid="{00000000-0005-0000-0000-000017000000}"/>
    <cellStyle name="SAPFormula" xfId="38" xr:uid="{00000000-0005-0000-0000-000018000000}"/>
    <cellStyle name="SAPHierarchyCell0" xfId="24" xr:uid="{00000000-0005-0000-0000-000019000000}"/>
    <cellStyle name="SAPHierarchyCell1" xfId="25" xr:uid="{00000000-0005-0000-0000-00001A000000}"/>
    <cellStyle name="SAPHierarchyCell2" xfId="26" xr:uid="{00000000-0005-0000-0000-00001B000000}"/>
    <cellStyle name="SAPHierarchyCell3" xfId="27" xr:uid="{00000000-0005-0000-0000-00001C000000}"/>
    <cellStyle name="SAPHierarchyCell4" xfId="28" xr:uid="{00000000-0005-0000-0000-00001D000000}"/>
    <cellStyle name="SAPLockedDataCell" xfId="8" xr:uid="{00000000-0005-0000-0000-00001E000000}"/>
    <cellStyle name="SAPLockedDataTotalCell" xfId="11" xr:uid="{00000000-0005-0000-0000-00001F000000}"/>
    <cellStyle name="SAPMemberCell" xfId="22" xr:uid="{00000000-0005-0000-0000-000020000000}"/>
    <cellStyle name="SAPMemberTotalCell" xfId="23" xr:uid="{00000000-0005-0000-0000-000021000000}"/>
    <cellStyle name="SAPMessageText" xfId="37" xr:uid="{00000000-0005-0000-0000-000022000000}"/>
    <cellStyle name="SAPReadonlyDataCell" xfId="7" xr:uid="{00000000-0005-0000-0000-000023000000}"/>
    <cellStyle name="SAPReadonlyDataTotalCell" xfId="10" xr:uid="{00000000-0005-0000-0000-00002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209550</xdr:colOff>
      <xdr:row>7</xdr:row>
      <xdr:rowOff>104775</xdr:rowOff>
    </xdr:from>
    <xdr:to>
      <xdr:col>3</xdr:col>
      <xdr:colOff>92075</xdr:colOff>
      <xdr:row>14</xdr:row>
      <xdr:rowOff>44450</xdr:rowOff>
    </xdr:to>
    <xdr:grpSp>
      <xdr:nvGrpSpPr>
        <xdr:cNvPr id="2" name="Группа 1">
          <a:extLst>
            <a:ext uri="{FF2B5EF4-FFF2-40B4-BE49-F238E27FC236}">
              <a16:creationId xmlns:a16="http://schemas.microsoft.com/office/drawing/2014/main" id="{694DC021-636B-4571-8F7A-02184B53A4D9}"/>
            </a:ext>
          </a:extLst>
        </xdr:cNvPr>
        <xdr:cNvGrpSpPr>
          <a:grpSpLocks noChangeAspect="1"/>
        </xdr:cNvGrpSpPr>
      </xdr:nvGrpSpPr>
      <xdr:grpSpPr>
        <a:xfrm>
          <a:off x="939800" y="1438275"/>
          <a:ext cx="1343025" cy="1328738"/>
          <a:chOff x="658071" y="5503765"/>
          <a:chExt cx="697010" cy="697010"/>
        </a:xfrm>
      </xdr:grpSpPr>
      <xdr:grpSp>
        <xdr:nvGrpSpPr>
          <xdr:cNvPr id="3" name="Группа 2">
            <a:extLst>
              <a:ext uri="{FF2B5EF4-FFF2-40B4-BE49-F238E27FC236}">
                <a16:creationId xmlns:a16="http://schemas.microsoft.com/office/drawing/2014/main" id="{33A453C4-95F7-4C64-9490-80F1B2C394AB}"/>
              </a:ext>
            </a:extLst>
          </xdr:cNvPr>
          <xdr:cNvGrpSpPr/>
        </xdr:nvGrpSpPr>
        <xdr:grpSpPr>
          <a:xfrm>
            <a:off x="658071" y="5503765"/>
            <a:ext cx="697010" cy="697010"/>
            <a:chOff x="5619750" y="2952750"/>
            <a:chExt cx="952500" cy="952500"/>
          </a:xfrm>
        </xdr:grpSpPr>
        <xdr:sp macro="" textlink="">
          <xdr:nvSpPr>
            <xdr:cNvPr id="5" name="Полилиния 4">
              <a:extLst>
                <a:ext uri="{FF2B5EF4-FFF2-40B4-BE49-F238E27FC236}">
                  <a16:creationId xmlns:a16="http://schemas.microsoft.com/office/drawing/2014/main" id="{41DD48A1-1BB0-412B-8288-032BEF5D7753}"/>
                </a:ext>
              </a:extLst>
            </xdr:cNvPr>
            <xdr:cNvSpPr/>
          </xdr:nvSpPr>
          <xdr:spPr>
            <a:xfrm>
              <a:off x="5619750" y="2952750"/>
              <a:ext cx="952500" cy="952500"/>
            </a:xfrm>
            <a:custGeom>
              <a:avLst/>
              <a:gdLst>
                <a:gd name="connsiteX0" fmla="*/ 0 w 952500"/>
                <a:gd name="connsiteY0" fmla="*/ 457200 h 952500"/>
                <a:gd name="connsiteX1" fmla="*/ 66955 w 952500"/>
                <a:gd name="connsiteY1" fmla="*/ 66955 h 952500"/>
                <a:gd name="connsiteX2" fmla="*/ 457200 w 952500"/>
                <a:gd name="connsiteY2" fmla="*/ 0 h 952500"/>
                <a:gd name="connsiteX3" fmla="*/ 495300 w 952500"/>
                <a:gd name="connsiteY3" fmla="*/ 0 h 952500"/>
                <a:gd name="connsiteX4" fmla="*/ 885545 w 952500"/>
                <a:gd name="connsiteY4" fmla="*/ 66955 h 952500"/>
                <a:gd name="connsiteX5" fmla="*/ 952500 w 952500"/>
                <a:gd name="connsiteY5" fmla="*/ 457200 h 952500"/>
                <a:gd name="connsiteX6" fmla="*/ 952500 w 952500"/>
                <a:gd name="connsiteY6" fmla="*/ 495300 h 952500"/>
                <a:gd name="connsiteX7" fmla="*/ 885545 w 952500"/>
                <a:gd name="connsiteY7" fmla="*/ 885545 h 952500"/>
                <a:gd name="connsiteX8" fmla="*/ 495300 w 952500"/>
                <a:gd name="connsiteY8" fmla="*/ 952500 h 952500"/>
                <a:gd name="connsiteX9" fmla="*/ 457200 w 952500"/>
                <a:gd name="connsiteY9" fmla="*/ 952500 h 952500"/>
                <a:gd name="connsiteX10" fmla="*/ 66955 w 952500"/>
                <a:gd name="connsiteY10" fmla="*/ 885545 h 952500"/>
                <a:gd name="connsiteX11" fmla="*/ 0 w 952500"/>
                <a:gd name="connsiteY11" fmla="*/ 495300 h 952500"/>
                <a:gd name="connsiteX12" fmla="*/ 0 w 952500"/>
                <a:gd name="connsiteY12" fmla="*/ 457200 h 9525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952500" h="952500">
                  <a:moveTo>
                    <a:pt x="0" y="457200"/>
                  </a:moveTo>
                  <a:cubicBezTo>
                    <a:pt x="0" y="241674"/>
                    <a:pt x="0" y="133911"/>
                    <a:pt x="66955" y="66955"/>
                  </a:cubicBezTo>
                  <a:cubicBezTo>
                    <a:pt x="133911" y="0"/>
                    <a:pt x="241674" y="0"/>
                    <a:pt x="457200" y="0"/>
                  </a:cubicBezTo>
                  <a:lnTo>
                    <a:pt x="495300" y="0"/>
                  </a:lnTo>
                  <a:cubicBezTo>
                    <a:pt x="710826" y="0"/>
                    <a:pt x="818589" y="0"/>
                    <a:pt x="885545" y="66955"/>
                  </a:cubicBezTo>
                  <a:cubicBezTo>
                    <a:pt x="952500" y="133911"/>
                    <a:pt x="952500" y="241674"/>
                    <a:pt x="952500" y="457200"/>
                  </a:cubicBezTo>
                  <a:lnTo>
                    <a:pt x="952500" y="495300"/>
                  </a:lnTo>
                  <a:cubicBezTo>
                    <a:pt x="952500" y="710826"/>
                    <a:pt x="952500" y="818589"/>
                    <a:pt x="885545" y="885545"/>
                  </a:cubicBezTo>
                  <a:cubicBezTo>
                    <a:pt x="818589" y="952500"/>
                    <a:pt x="710826" y="952500"/>
                    <a:pt x="495300" y="952500"/>
                  </a:cubicBezTo>
                  <a:lnTo>
                    <a:pt x="457200" y="952500"/>
                  </a:lnTo>
                  <a:cubicBezTo>
                    <a:pt x="241674" y="952500"/>
                    <a:pt x="133911" y="952500"/>
                    <a:pt x="66955" y="885545"/>
                  </a:cubicBezTo>
                  <a:cubicBezTo>
                    <a:pt x="0" y="818589"/>
                    <a:pt x="0" y="710826"/>
                    <a:pt x="0" y="495300"/>
                  </a:cubicBezTo>
                  <a:lnTo>
                    <a:pt x="0" y="457200"/>
                  </a:lnTo>
                  <a:close/>
                </a:path>
              </a:pathLst>
            </a:custGeom>
            <a:solidFill>
              <a:schemeClr val="bg1"/>
            </a:solidFill>
            <a:ln w="9525" cap="flat">
              <a:noFill/>
              <a:prstDash val="solid"/>
              <a:miter/>
            </a:ln>
          </xdr:spPr>
          <xdr:txBody>
            <a:bodyPr wrap="square" rtlCol="0" anchor="ctr"/>
            <a:lstStyle>
              <a:defPPr>
                <a:defRPr lang="ru-RU"/>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ru-RU"/>
            </a:p>
          </xdr:txBody>
        </xdr:sp>
        <xdr:sp macro="" textlink="">
          <xdr:nvSpPr>
            <xdr:cNvPr id="6" name="Полилиния 5">
              <a:extLst>
                <a:ext uri="{FF2B5EF4-FFF2-40B4-BE49-F238E27FC236}">
                  <a16:creationId xmlns:a16="http://schemas.microsoft.com/office/drawing/2014/main" id="{77FA523F-841B-4F6C-BE67-8492DB52EC45}"/>
                </a:ext>
              </a:extLst>
            </xdr:cNvPr>
            <xdr:cNvSpPr/>
          </xdr:nvSpPr>
          <xdr:spPr>
            <a:xfrm>
              <a:off x="5780486" y="3242471"/>
              <a:ext cx="635397" cy="396478"/>
            </a:xfrm>
            <a:custGeom>
              <a:avLst/>
              <a:gdLst>
                <a:gd name="connsiteX0" fmla="*/ 346075 w 635397"/>
                <a:gd name="connsiteY0" fmla="*/ 396478 h 396478"/>
                <a:gd name="connsiteX1" fmla="*/ 0 w 635397"/>
                <a:gd name="connsiteY1" fmla="*/ 0 h 396478"/>
                <a:gd name="connsiteX2" fmla="*/ 108744 w 635397"/>
                <a:gd name="connsiteY2" fmla="*/ 0 h 396478"/>
                <a:gd name="connsiteX3" fmla="*/ 255982 w 635397"/>
                <a:gd name="connsiteY3" fmla="*/ 274637 h 396478"/>
                <a:gd name="connsiteX4" fmla="*/ 255982 w 635397"/>
                <a:gd name="connsiteY4" fmla="*/ 0 h 396478"/>
                <a:gd name="connsiteX5" fmla="*/ 358380 w 635397"/>
                <a:gd name="connsiteY5" fmla="*/ 0 h 396478"/>
                <a:gd name="connsiteX6" fmla="*/ 358380 w 635397"/>
                <a:gd name="connsiteY6" fmla="*/ 156764 h 396478"/>
                <a:gd name="connsiteX7" fmla="*/ 509185 w 635397"/>
                <a:gd name="connsiteY7" fmla="*/ 0 h 396478"/>
                <a:gd name="connsiteX8" fmla="*/ 611581 w 635397"/>
                <a:gd name="connsiteY8" fmla="*/ 0 h 396478"/>
                <a:gd name="connsiteX9" fmla="*/ 472278 w 635397"/>
                <a:gd name="connsiteY9" fmla="*/ 197643 h 396478"/>
                <a:gd name="connsiteX10" fmla="*/ 635398 w 635397"/>
                <a:gd name="connsiteY10" fmla="*/ 396478 h 396478"/>
                <a:gd name="connsiteX11" fmla="*/ 522682 w 635397"/>
                <a:gd name="connsiteY11" fmla="*/ 396478 h 396478"/>
                <a:gd name="connsiteX12" fmla="*/ 358380 w 635397"/>
                <a:gd name="connsiteY12" fmla="*/ 254793 h 396478"/>
                <a:gd name="connsiteX13" fmla="*/ 358380 w 635397"/>
                <a:gd name="connsiteY13" fmla="*/ 396478 h 396478"/>
                <a:gd name="connsiteX14" fmla="*/ 346075 w 635397"/>
                <a:gd name="connsiteY14" fmla="*/ 396478 h 39647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635397" h="396478">
                  <a:moveTo>
                    <a:pt x="346075" y="396478"/>
                  </a:moveTo>
                  <a:cubicBezTo>
                    <a:pt x="128984" y="396478"/>
                    <a:pt x="5160" y="247650"/>
                    <a:pt x="0" y="0"/>
                  </a:cubicBezTo>
                  <a:lnTo>
                    <a:pt x="108744" y="0"/>
                  </a:lnTo>
                  <a:cubicBezTo>
                    <a:pt x="112316" y="181768"/>
                    <a:pt x="192483" y="258762"/>
                    <a:pt x="255982" y="274637"/>
                  </a:cubicBezTo>
                  <a:lnTo>
                    <a:pt x="255982" y="0"/>
                  </a:lnTo>
                  <a:lnTo>
                    <a:pt x="358380" y="0"/>
                  </a:lnTo>
                  <a:lnTo>
                    <a:pt x="358380" y="156764"/>
                  </a:lnTo>
                  <a:cubicBezTo>
                    <a:pt x="421086" y="150018"/>
                    <a:pt x="486959" y="78581"/>
                    <a:pt x="509185" y="0"/>
                  </a:cubicBezTo>
                  <a:lnTo>
                    <a:pt x="611581" y="0"/>
                  </a:lnTo>
                  <a:cubicBezTo>
                    <a:pt x="594515" y="96838"/>
                    <a:pt x="523078" y="168274"/>
                    <a:pt x="472278" y="197643"/>
                  </a:cubicBezTo>
                  <a:cubicBezTo>
                    <a:pt x="523078" y="221455"/>
                    <a:pt x="604441" y="283765"/>
                    <a:pt x="635398" y="396478"/>
                  </a:cubicBezTo>
                  <a:lnTo>
                    <a:pt x="522682" y="396478"/>
                  </a:lnTo>
                  <a:cubicBezTo>
                    <a:pt x="498472" y="321072"/>
                    <a:pt x="438152" y="262731"/>
                    <a:pt x="358380" y="254793"/>
                  </a:cubicBezTo>
                  <a:lnTo>
                    <a:pt x="358380" y="396478"/>
                  </a:lnTo>
                  <a:lnTo>
                    <a:pt x="346075" y="396478"/>
                  </a:lnTo>
                  <a:close/>
                </a:path>
              </a:pathLst>
            </a:custGeom>
            <a:solidFill>
              <a:schemeClr val="accent1"/>
            </a:solidFill>
            <a:ln w="9525" cap="flat">
              <a:noFill/>
              <a:prstDash val="solid"/>
              <a:miter/>
            </a:ln>
          </xdr:spPr>
          <xdr:txBody>
            <a:bodyPr wrap="square" rtlCol="0" anchor="ctr"/>
            <a:lstStyle>
              <a:defPPr>
                <a:defRPr lang="ru-RU"/>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ru-RU"/>
            </a:p>
          </xdr:txBody>
        </xdr:sp>
      </xdr:grpSp>
      <xdr:sp macro="" textlink="">
        <xdr:nvSpPr>
          <xdr:cNvPr id="4" name="Полилиния 14">
            <a:extLst>
              <a:ext uri="{FF2B5EF4-FFF2-40B4-BE49-F238E27FC236}">
                <a16:creationId xmlns:a16="http://schemas.microsoft.com/office/drawing/2014/main" id="{A7DC2E82-B283-4995-9F06-0C04C2CB9B7C}"/>
              </a:ext>
            </a:extLst>
          </xdr:cNvPr>
          <xdr:cNvSpPr/>
        </xdr:nvSpPr>
        <xdr:spPr>
          <a:xfrm>
            <a:off x="775543" y="5715464"/>
            <a:ext cx="463247" cy="290797"/>
          </a:xfrm>
          <a:custGeom>
            <a:avLst/>
            <a:gdLst>
              <a:gd name="connsiteX0" fmla="*/ 145891 w 861139"/>
              <a:gd name="connsiteY0" fmla="*/ 17950 h 540569"/>
              <a:gd name="connsiteX1" fmla="*/ 142940 w 861139"/>
              <a:gd name="connsiteY1" fmla="*/ 4425 h 540569"/>
              <a:gd name="connsiteX2" fmla="*/ 140181 w 861139"/>
              <a:gd name="connsiteY2" fmla="*/ 1853 h 540569"/>
              <a:gd name="connsiteX3" fmla="*/ 126857 w 861139"/>
              <a:gd name="connsiteY3" fmla="*/ 234 h 540569"/>
              <a:gd name="connsiteX4" fmla="*/ 17126 w 861139"/>
              <a:gd name="connsiteY4" fmla="*/ 233 h 540569"/>
              <a:gd name="connsiteX5" fmla="*/ 3612 w 861139"/>
              <a:gd name="connsiteY5" fmla="*/ 2043 h 540569"/>
              <a:gd name="connsiteX6" fmla="*/ 1043 w 861139"/>
              <a:gd name="connsiteY6" fmla="*/ 4901 h 540569"/>
              <a:gd name="connsiteX7" fmla="*/ 1043 w 861139"/>
              <a:gd name="connsiteY7" fmla="*/ 18807 h 540569"/>
              <a:gd name="connsiteX8" fmla="*/ 473369 w 861139"/>
              <a:gd name="connsiteY8" fmla="*/ 540015 h 540569"/>
              <a:gd name="connsiteX9" fmla="*/ 485741 w 861139"/>
              <a:gd name="connsiteY9" fmla="*/ 538396 h 540569"/>
              <a:gd name="connsiteX10" fmla="*/ 488216 w 861139"/>
              <a:gd name="connsiteY10" fmla="*/ 535919 h 540569"/>
              <a:gd name="connsiteX11" fmla="*/ 489929 w 861139"/>
              <a:gd name="connsiteY11" fmla="*/ 523442 h 540569"/>
              <a:gd name="connsiteX12" fmla="*/ 489929 w 861139"/>
              <a:gd name="connsiteY12" fmla="*/ 346086 h 540569"/>
              <a:gd name="connsiteX13" fmla="*/ 708819 w 861139"/>
              <a:gd name="connsiteY13" fmla="*/ 526109 h 540569"/>
              <a:gd name="connsiteX14" fmla="*/ 714053 w 861139"/>
              <a:gd name="connsiteY14" fmla="*/ 537444 h 540569"/>
              <a:gd name="connsiteX15" fmla="*/ 716623 w 861139"/>
              <a:gd name="connsiteY15" fmla="*/ 539253 h 540569"/>
              <a:gd name="connsiteX16" fmla="*/ 728329 w 861139"/>
              <a:gd name="connsiteY16" fmla="*/ 540396 h 540569"/>
              <a:gd name="connsiteX17" fmla="*/ 842532 w 861139"/>
              <a:gd name="connsiteY17" fmla="*/ 540396 h 540569"/>
              <a:gd name="connsiteX18" fmla="*/ 858140 w 861139"/>
              <a:gd name="connsiteY18" fmla="*/ 538110 h 540569"/>
              <a:gd name="connsiteX19" fmla="*/ 860615 w 861139"/>
              <a:gd name="connsiteY19" fmla="*/ 534681 h 540569"/>
              <a:gd name="connsiteX20" fmla="*/ 858045 w 861139"/>
              <a:gd name="connsiteY20" fmla="*/ 519346 h 540569"/>
              <a:gd name="connsiteX21" fmla="*/ 646007 w 861139"/>
              <a:gd name="connsiteY21" fmla="*/ 270458 h 540569"/>
              <a:gd name="connsiteX22" fmla="*/ 835395 w 861139"/>
              <a:gd name="connsiteY22" fmla="*/ 20617 h 540569"/>
              <a:gd name="connsiteX23" fmla="*/ 837013 w 861139"/>
              <a:gd name="connsiteY23" fmla="*/ 6044 h 540569"/>
              <a:gd name="connsiteX24" fmla="*/ 834538 w 861139"/>
              <a:gd name="connsiteY24" fmla="*/ 2805 h 540569"/>
              <a:gd name="connsiteX25" fmla="*/ 819692 w 861139"/>
              <a:gd name="connsiteY25" fmla="*/ 614 h 540569"/>
              <a:gd name="connsiteX26" fmla="*/ 708153 w 861139"/>
              <a:gd name="connsiteY26" fmla="*/ 614 h 540569"/>
              <a:gd name="connsiteX27" fmla="*/ 695876 w 861139"/>
              <a:gd name="connsiteY27" fmla="*/ 1948 h 540569"/>
              <a:gd name="connsiteX28" fmla="*/ 693116 w 861139"/>
              <a:gd name="connsiteY28" fmla="*/ 4043 h 540569"/>
              <a:gd name="connsiteX29" fmla="*/ 688643 w 861139"/>
              <a:gd name="connsiteY29" fmla="*/ 16521 h 540569"/>
              <a:gd name="connsiteX30" fmla="*/ 489643 w 861139"/>
              <a:gd name="connsiteY30" fmla="*/ 213784 h 540569"/>
              <a:gd name="connsiteX31" fmla="*/ 489643 w 861139"/>
              <a:gd name="connsiteY31" fmla="*/ 19569 h 540569"/>
              <a:gd name="connsiteX32" fmla="*/ 487740 w 861139"/>
              <a:gd name="connsiteY32" fmla="*/ 5282 h 540569"/>
              <a:gd name="connsiteX33" fmla="*/ 484885 w 861139"/>
              <a:gd name="connsiteY33" fmla="*/ 2424 h 540569"/>
              <a:gd name="connsiteX34" fmla="*/ 470609 w 861139"/>
              <a:gd name="connsiteY34" fmla="*/ 614 h 540569"/>
              <a:gd name="connsiteX35" fmla="*/ 368302 w 861139"/>
              <a:gd name="connsiteY35" fmla="*/ 614 h 540569"/>
              <a:gd name="connsiteX36" fmla="*/ 354122 w 861139"/>
              <a:gd name="connsiteY36" fmla="*/ 2424 h 540569"/>
              <a:gd name="connsiteX37" fmla="*/ 351267 w 861139"/>
              <a:gd name="connsiteY37" fmla="*/ 5282 h 540569"/>
              <a:gd name="connsiteX38" fmla="*/ 349363 w 861139"/>
              <a:gd name="connsiteY38" fmla="*/ 19569 h 540569"/>
              <a:gd name="connsiteX39" fmla="*/ 349363 w 861139"/>
              <a:gd name="connsiteY39" fmla="*/ 375804 h 540569"/>
              <a:gd name="connsiteX40" fmla="*/ 145891 w 861139"/>
              <a:gd name="connsiteY40" fmla="*/ 17950 h 54056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Lst>
            <a:rect l="l" t="t" r="r" b="b"/>
            <a:pathLst>
              <a:path w="861139" h="540569">
                <a:moveTo>
                  <a:pt x="145891" y="17950"/>
                </a:moveTo>
                <a:cubicBezTo>
                  <a:pt x="146101" y="13261"/>
                  <a:pt x="145084" y="8599"/>
                  <a:pt x="142940" y="4425"/>
                </a:cubicBezTo>
                <a:cubicBezTo>
                  <a:pt x="142190" y="3401"/>
                  <a:pt x="141254" y="2529"/>
                  <a:pt x="140181" y="1853"/>
                </a:cubicBezTo>
                <a:cubicBezTo>
                  <a:pt x="135948" y="192"/>
                  <a:pt x="131363" y="-365"/>
                  <a:pt x="126857" y="234"/>
                </a:cubicBezTo>
                <a:lnTo>
                  <a:pt x="17126" y="233"/>
                </a:lnTo>
                <a:cubicBezTo>
                  <a:pt x="9798" y="233"/>
                  <a:pt x="6087" y="233"/>
                  <a:pt x="3612" y="2043"/>
                </a:cubicBezTo>
                <a:cubicBezTo>
                  <a:pt x="2570" y="2811"/>
                  <a:pt x="1696" y="3783"/>
                  <a:pt x="1043" y="4901"/>
                </a:cubicBezTo>
                <a:cubicBezTo>
                  <a:pt x="-575" y="7568"/>
                  <a:pt x="-99" y="11378"/>
                  <a:pt x="1043" y="18807"/>
                </a:cubicBezTo>
                <a:cubicBezTo>
                  <a:pt x="58144" y="517250"/>
                  <a:pt x="345747" y="539063"/>
                  <a:pt x="473369" y="540015"/>
                </a:cubicBezTo>
                <a:cubicBezTo>
                  <a:pt x="480031" y="540015"/>
                  <a:pt x="482886" y="540015"/>
                  <a:pt x="485741" y="538396"/>
                </a:cubicBezTo>
                <a:cubicBezTo>
                  <a:pt x="486703" y="537720"/>
                  <a:pt x="487540" y="536882"/>
                  <a:pt x="488216" y="535919"/>
                </a:cubicBezTo>
                <a:cubicBezTo>
                  <a:pt x="489929" y="533538"/>
                  <a:pt x="489929" y="530109"/>
                  <a:pt x="489929" y="523442"/>
                </a:cubicBezTo>
                <a:lnTo>
                  <a:pt x="489929" y="346086"/>
                </a:lnTo>
                <a:cubicBezTo>
                  <a:pt x="642200" y="372566"/>
                  <a:pt x="695019" y="485723"/>
                  <a:pt x="708819" y="526109"/>
                </a:cubicBezTo>
                <a:cubicBezTo>
                  <a:pt x="709826" y="530186"/>
                  <a:pt x="711603" y="534034"/>
                  <a:pt x="714053" y="537444"/>
                </a:cubicBezTo>
                <a:cubicBezTo>
                  <a:pt x="714823" y="538162"/>
                  <a:pt x="715687" y="538771"/>
                  <a:pt x="716623" y="539253"/>
                </a:cubicBezTo>
                <a:cubicBezTo>
                  <a:pt x="720403" y="540443"/>
                  <a:pt x="724390" y="540832"/>
                  <a:pt x="728329" y="540396"/>
                </a:cubicBezTo>
                <a:lnTo>
                  <a:pt x="842532" y="540396"/>
                </a:lnTo>
                <a:cubicBezTo>
                  <a:pt x="851098" y="540396"/>
                  <a:pt x="855475" y="540396"/>
                  <a:pt x="858140" y="538110"/>
                </a:cubicBezTo>
                <a:cubicBezTo>
                  <a:pt x="859182" y="537141"/>
                  <a:pt x="860022" y="535976"/>
                  <a:pt x="860615" y="534681"/>
                </a:cubicBezTo>
                <a:cubicBezTo>
                  <a:pt x="861947" y="531443"/>
                  <a:pt x="860615" y="527347"/>
                  <a:pt x="858045" y="519346"/>
                </a:cubicBezTo>
                <a:cubicBezTo>
                  <a:pt x="792283" y="318464"/>
                  <a:pt x="646007" y="270458"/>
                  <a:pt x="646007" y="270458"/>
                </a:cubicBezTo>
                <a:cubicBezTo>
                  <a:pt x="738996" y="214770"/>
                  <a:pt x="806859" y="125244"/>
                  <a:pt x="835395" y="20617"/>
                </a:cubicBezTo>
                <a:cubicBezTo>
                  <a:pt x="837393" y="12997"/>
                  <a:pt x="838440" y="9187"/>
                  <a:pt x="837013" y="6044"/>
                </a:cubicBezTo>
                <a:cubicBezTo>
                  <a:pt x="836408" y="4812"/>
                  <a:pt x="835567" y="3712"/>
                  <a:pt x="834538" y="2805"/>
                </a:cubicBezTo>
                <a:cubicBezTo>
                  <a:pt x="831873" y="614"/>
                  <a:pt x="827781" y="614"/>
                  <a:pt x="819692" y="614"/>
                </a:cubicBezTo>
                <a:lnTo>
                  <a:pt x="708153" y="614"/>
                </a:lnTo>
                <a:cubicBezTo>
                  <a:pt x="704012" y="115"/>
                  <a:pt x="699813" y="571"/>
                  <a:pt x="695876" y="1948"/>
                </a:cubicBezTo>
                <a:cubicBezTo>
                  <a:pt x="694822" y="2449"/>
                  <a:pt x="693882" y="3162"/>
                  <a:pt x="693116" y="4043"/>
                </a:cubicBezTo>
                <a:cubicBezTo>
                  <a:pt x="690711" y="7816"/>
                  <a:pt x="689183" y="12079"/>
                  <a:pt x="688643" y="16521"/>
                </a:cubicBezTo>
                <a:cubicBezTo>
                  <a:pt x="664089" y="116248"/>
                  <a:pt x="556167" y="211212"/>
                  <a:pt x="489643" y="213784"/>
                </a:cubicBezTo>
                <a:lnTo>
                  <a:pt x="489643" y="19569"/>
                </a:lnTo>
                <a:cubicBezTo>
                  <a:pt x="489643" y="11854"/>
                  <a:pt x="489643" y="8044"/>
                  <a:pt x="487740" y="5282"/>
                </a:cubicBezTo>
                <a:cubicBezTo>
                  <a:pt x="486988" y="4148"/>
                  <a:pt x="486018" y="3176"/>
                  <a:pt x="484885" y="2424"/>
                </a:cubicBezTo>
                <a:cubicBezTo>
                  <a:pt x="480372" y="559"/>
                  <a:pt x="475444" y="-65"/>
                  <a:pt x="470609" y="614"/>
                </a:cubicBezTo>
                <a:lnTo>
                  <a:pt x="368302" y="614"/>
                </a:lnTo>
                <a:cubicBezTo>
                  <a:pt x="363499" y="-72"/>
                  <a:pt x="358599" y="554"/>
                  <a:pt x="354122" y="2424"/>
                </a:cubicBezTo>
                <a:cubicBezTo>
                  <a:pt x="352989" y="3176"/>
                  <a:pt x="352018" y="4148"/>
                  <a:pt x="351267" y="5282"/>
                </a:cubicBezTo>
                <a:cubicBezTo>
                  <a:pt x="349363" y="8044"/>
                  <a:pt x="349363" y="11854"/>
                  <a:pt x="349363" y="19569"/>
                </a:cubicBezTo>
                <a:lnTo>
                  <a:pt x="349363" y="375804"/>
                </a:lnTo>
                <a:cubicBezTo>
                  <a:pt x="349363" y="375804"/>
                  <a:pt x="177487" y="347134"/>
                  <a:pt x="145891" y="17950"/>
                </a:cubicBezTo>
              </a:path>
            </a:pathLst>
          </a:custGeom>
          <a:solidFill>
            <a:schemeClr val="accent1"/>
          </a:solidFill>
          <a:ln w="9501" cap="flat">
            <a:noFill/>
            <a:prstDash val="solid"/>
            <a:miter/>
          </a:ln>
        </xdr:spPr>
        <xdr:txBody>
          <a:bodyPr wrap="square" rtlCol="0" anchor="ctr"/>
          <a:lstStyle>
            <a:defPPr>
              <a:defRPr lang="ru-RU"/>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ru-RU"/>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582629</xdr:colOff>
      <xdr:row>2</xdr:row>
      <xdr:rowOff>45824</xdr:rowOff>
    </xdr:from>
    <xdr:to>
      <xdr:col>11</xdr:col>
      <xdr:colOff>281421</xdr:colOff>
      <xdr:row>43</xdr:row>
      <xdr:rowOff>0</xdr:rowOff>
    </xdr:to>
    <xdr:sp macro="" textlink="">
      <xdr:nvSpPr>
        <xdr:cNvPr id="2" name="TextBox 1">
          <a:extLst>
            <a:ext uri="{FF2B5EF4-FFF2-40B4-BE49-F238E27FC236}">
              <a16:creationId xmlns:a16="http://schemas.microsoft.com/office/drawing/2014/main" id="{43EA15B1-E478-4D00-959F-6FD408D9379E}"/>
            </a:ext>
          </a:extLst>
        </xdr:cNvPr>
        <xdr:cNvSpPr txBox="1"/>
      </xdr:nvSpPr>
      <xdr:spPr>
        <a:xfrm>
          <a:off x="582629" y="426824"/>
          <a:ext cx="8854698" cy="7728957"/>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latin typeface="Arial" panose="020B0604020202020204" pitchFamily="34" charset="0"/>
              <a:cs typeface="Arial" panose="020B0604020202020204" pitchFamily="34" charset="0"/>
            </a:rPr>
            <a:t>Description of changes</a:t>
          </a:r>
        </a:p>
        <a:p>
          <a:endParaRPr lang="en-GB" sz="1200">
            <a:latin typeface="Arial" panose="020B0604020202020204" pitchFamily="34" charset="0"/>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In our effort to further enhance our reporting quality, we transform</a:t>
          </a:r>
          <a:r>
            <a:rPr lang="en-US" sz="1200">
              <a:solidFill>
                <a:schemeClr val="dk1"/>
              </a:solidFill>
              <a:effectLst/>
              <a:latin typeface="Arial" panose="020B0604020202020204" pitchFamily="34" charset="0"/>
              <a:ea typeface="+mn-ea"/>
              <a:cs typeface="Arial" panose="020B0604020202020204" pitchFamily="34" charset="0"/>
            </a:rPr>
            <a:t>ed</a:t>
          </a:r>
          <a:r>
            <a:rPr lang="en-GB" sz="1200">
              <a:solidFill>
                <a:schemeClr val="dk1"/>
              </a:solidFill>
              <a:effectLst/>
              <a:latin typeface="Arial" panose="020B0604020202020204" pitchFamily="34" charset="0"/>
              <a:ea typeface="+mn-ea"/>
              <a:cs typeface="Arial" panose="020B0604020202020204" pitchFamily="34" charset="0"/>
            </a:rPr>
            <a:t> Group’s aggregate segment financial information previously presented in the form of management (CODM) accounts starting from Q1 2022 results. In addition to IFRS-based disclosure, we will report adjusted metrics, which are used in the management decision making process, with a clear transition between IFRS-based results and adjusted metrics to be provided, including within segmental disclosure.</a:t>
          </a:r>
        </a:p>
        <a:p>
          <a:endParaRPr lang="en-GB" sz="1200">
            <a:solidFill>
              <a:schemeClr val="dk1"/>
            </a:solidFill>
            <a:effectLst/>
            <a:latin typeface="Arial" panose="020B0604020202020204" pitchFamily="34" charset="0"/>
            <a:ea typeface="+mn-ea"/>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"Revenue" and "Net </a:t>
          </a:r>
          <a:r>
            <a:rPr lang="en-US" sz="1200">
              <a:solidFill>
                <a:schemeClr val="dk1"/>
              </a:solidFill>
              <a:effectLst/>
              <a:latin typeface="Arial" panose="020B0604020202020204" pitchFamily="34" charset="0"/>
              <a:ea typeface="+mn-ea"/>
              <a:cs typeface="Arial" panose="020B0604020202020204" pitchFamily="34" charset="0"/>
            </a:rPr>
            <a:t>profit</a:t>
          </a:r>
          <a:r>
            <a:rPr lang="en-GB" sz="1200">
              <a:solidFill>
                <a:schemeClr val="dk1"/>
              </a:solidFill>
              <a:effectLst/>
              <a:latin typeface="Arial" panose="020B0604020202020204" pitchFamily="34" charset="0"/>
              <a:ea typeface="+mn-ea"/>
              <a:cs typeface="Arial" panose="020B0604020202020204" pitchFamily="34" charset="0"/>
            </a:rPr>
            <a:t>" in Segments</a:t>
          </a:r>
          <a:r>
            <a:rPr lang="en-GB" sz="1200" baseline="0">
              <a:solidFill>
                <a:schemeClr val="dk1"/>
              </a:solidFill>
              <a:effectLst/>
              <a:latin typeface="Arial" panose="020B0604020202020204" pitchFamily="34" charset="0"/>
              <a:ea typeface="+mn-ea"/>
              <a:cs typeface="Arial" panose="020B0604020202020204" pitchFamily="34" charset="0"/>
            </a:rPr>
            <a:t> Performance </a:t>
          </a:r>
          <a:r>
            <a:rPr lang="en-US" sz="1200" baseline="0">
              <a:solidFill>
                <a:schemeClr val="dk1"/>
              </a:solidFill>
              <a:effectLst/>
              <a:latin typeface="Arial" panose="020B0604020202020204" pitchFamily="34" charset="0"/>
              <a:ea typeface="+mn-ea"/>
              <a:cs typeface="Arial" panose="020B0604020202020204" pitchFamily="34" charset="0"/>
            </a:rPr>
            <a:t>correspond with revenue and net profit according to IFRS. To supplement the financial information prepared and presented in accordance with IFRS, we present the following non-IFRS financial measures: Adjusted revenue (or Bookings), Adjusted EBITDA, Adjusted EBITDA margin, Adjusted Net profit.</a:t>
          </a:r>
          <a:endParaRPr lang="en-GB" sz="1200">
            <a:solidFill>
              <a:schemeClr val="dk1"/>
            </a:solidFill>
            <a:effectLst/>
            <a:latin typeface="Arial" panose="020B0604020202020204" pitchFamily="34" charset="0"/>
            <a:ea typeface="+mn-ea"/>
            <a:cs typeface="Arial" panose="020B0604020202020204" pitchFamily="34" charset="0"/>
          </a:endParaRPr>
        </a:p>
        <a:p>
          <a:endParaRPr lang="en-GB" sz="1200">
            <a:solidFill>
              <a:schemeClr val="dk1"/>
            </a:solidFill>
            <a:effectLst/>
            <a:latin typeface="Arial" panose="020B0604020202020204" pitchFamily="34" charset="0"/>
            <a:ea typeface="+mn-ea"/>
            <a:cs typeface="Arial" panose="020B0604020202020204" pitchFamily="34" charset="0"/>
          </a:endParaRPr>
        </a:p>
        <a:p>
          <a:r>
            <a:rPr lang="en-US" sz="1200">
              <a:latin typeface="Arial" panose="020B0604020202020204" pitchFamily="34" charset="0"/>
              <a:cs typeface="Arial" panose="020B0604020202020204" pitchFamily="34" charset="0"/>
            </a:rPr>
            <a:t>- Adjusted revenue/Bookings </a:t>
          </a:r>
          <a:r>
            <a:rPr lang="en-US" sz="1200">
              <a:solidFill>
                <a:schemeClr val="dk1"/>
              </a:solidFill>
              <a:effectLst/>
              <a:latin typeface="Arial" panose="020B0604020202020204" pitchFamily="34" charset="0"/>
              <a:ea typeface="+mn-ea"/>
              <a:cs typeface="Arial" panose="020B0604020202020204" pitchFamily="34" charset="0"/>
            </a:rPr>
            <a:t>means IFRS revenue plus Changes in deferred revenues.</a:t>
          </a:r>
          <a:endParaRPr lang="en-US" sz="1200">
            <a:latin typeface="Arial" panose="020B0604020202020204" pitchFamily="34" charset="0"/>
            <a:cs typeface="Arial" panose="020B0604020202020204" pitchFamily="34" charset="0"/>
          </a:endParaRPr>
        </a:p>
        <a:p>
          <a:r>
            <a:rPr lang="en-US" sz="1200">
              <a:latin typeface="Arial" panose="020B0604020202020204" pitchFamily="34" charset="0"/>
              <a:cs typeface="Arial" panose="020B0604020202020204" pitchFamily="34" charset="0"/>
            </a:rPr>
            <a:t>- Adjusted EBITDA means IFRS net income/(loss) plus Changes in deferred revenues, Barter changes, Share-based payment transactions, Expected credit loss on consideration receivable, Depreciation and amortisation, Impairment of fair value adjustments to intangible assets, Share of loss of equity accounted associates and joint</a:t>
          </a:r>
          <a:r>
            <a:rPr lang="ru-RU" sz="120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ventures, Finance expenses, Other non-operating loss, Goodwill impairment, Impairment of equity accounted associates, Loss on remeasurement of financial instruments, less Finance Income, Net gain on financial assets and liabilities at fair value through profit or loss, Gain on remeasurement of previously held interest in equity accounted associate, Net foreign exchange (loss)/gain.</a:t>
          </a:r>
        </a:p>
        <a:p>
          <a:r>
            <a:rPr lang="en-US" sz="1200">
              <a:latin typeface="Arial" panose="020B0604020202020204" pitchFamily="34" charset="0"/>
              <a:cs typeface="Arial" panose="020B0604020202020204" pitchFamily="34" charset="0"/>
            </a:rPr>
            <a:t>- Adjusted EBITDA Margin means Adjusted EBITDA divided by Adjusted revenue.</a:t>
          </a:r>
        </a:p>
        <a:p>
          <a:r>
            <a:rPr lang="en-US" sz="1200">
              <a:latin typeface="Arial" panose="020B0604020202020204" pitchFamily="34" charset="0"/>
              <a:cs typeface="Arial" panose="020B0604020202020204" pitchFamily="34" charset="0"/>
            </a:rPr>
            <a:t>- Adjusted net profit means IFRS net profit/(loss) </a:t>
          </a:r>
          <a:r>
            <a:rPr lang="en-US" sz="1200">
              <a:solidFill>
                <a:schemeClr val="dk1"/>
              </a:solidFill>
              <a:effectLst/>
              <a:latin typeface="Arial" panose="020B0604020202020204" pitchFamily="34" charset="0"/>
              <a:ea typeface="+mn-ea"/>
              <a:cs typeface="Arial" panose="020B0604020202020204" pitchFamily="34" charset="0"/>
            </a:rPr>
            <a:t>plus Changes in deferred revenues, Share-based payment transactions, Expected credit loss on consideration receivable, Other non-operating loss, Goodwill impairment, Impairment of fair value adjustments to intangible assets, Impairment of equity accounted associates, Loss on remeasurement of financial instruments, Net foreign exchange (loss)/gain, Amortisation of fair value adjustments to intangible assets, Net loss on financial liabilities at amortised cost, Differences in recognition of net share in loss of equity accounted associates and joint ventures, less Net gain on disposal of subsidiaries, Net gain on financial assets and liabilities at fair value through profit or loss, Gain on remeasurement of previously held interest in equity accounted associate, Tax effect of the adjustments</a:t>
          </a:r>
          <a:endParaRPr lang="en-GB" sz="1200">
            <a:solidFill>
              <a:schemeClr val="dk1"/>
            </a:solidFill>
            <a:effectLst/>
            <a:latin typeface="Arial" panose="020B0604020202020204" pitchFamily="34" charset="0"/>
            <a:ea typeface="+mn-ea"/>
            <a:cs typeface="Arial" panose="020B0604020202020204" pitchFamily="34" charset="0"/>
          </a:endParaRPr>
        </a:p>
        <a:p>
          <a:endParaRPr lang="en-GB" sz="1200">
            <a:solidFill>
              <a:schemeClr val="dk1"/>
            </a:solidFill>
            <a:effectLst/>
            <a:latin typeface="Arial" panose="020B0604020202020204" pitchFamily="34" charset="0"/>
            <a:ea typeface="+mn-ea"/>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In 2022 the</a:t>
          </a:r>
          <a:r>
            <a:rPr lang="en-GB" sz="1200" baseline="0">
              <a:solidFill>
                <a:schemeClr val="dk1"/>
              </a:solidFill>
              <a:effectLst/>
              <a:latin typeface="Arial" panose="020B0604020202020204" pitchFamily="34" charset="0"/>
              <a:ea typeface="+mn-ea"/>
              <a:cs typeface="Arial" panose="020B0604020202020204" pitchFamily="34" charset="0"/>
            </a:rPr>
            <a:t> Company changed its approach to allocation of corporate service expenses. Previous period (2021) was restated accordingly for comparison basis. The Company </a:t>
          </a:r>
          <a:r>
            <a:rPr lang="en-GB" sz="1200" baseline="0">
              <a:solidFill>
                <a:sysClr val="windowText" lastClr="000000"/>
              </a:solidFill>
              <a:effectLst/>
              <a:latin typeface="Arial" panose="020B0604020202020204" pitchFamily="34" charset="0"/>
              <a:ea typeface="+mn-ea"/>
              <a:cs typeface="Arial" panose="020B0604020202020204" pitchFamily="34" charset="0"/>
            </a:rPr>
            <a:t>analyzed functionality of key services and defined appropriate drivers to allocate expenses for each service. Previously the Company applied </a:t>
          </a:r>
          <a:r>
            <a:rPr lang="en-US" sz="1200" baseline="0">
              <a:solidFill>
                <a:sysClr val="windowText" lastClr="000000"/>
              </a:solidFill>
              <a:effectLst/>
              <a:latin typeface="Arial" panose="020B0604020202020204" pitchFamily="34" charset="0"/>
              <a:ea typeface="+mn-ea"/>
              <a:cs typeface="Arial" panose="020B0604020202020204" pitchFamily="34" charset="0"/>
            </a:rPr>
            <a:t>a single drivers in allocation of all such expenses based on the share of each segment in direct costs.</a:t>
          </a:r>
          <a:endParaRPr lang="en-GB" sz="1200">
            <a:solidFill>
              <a:sysClr val="windowText" lastClr="000000"/>
            </a:solidFill>
            <a:effectLst/>
            <a:latin typeface="Arial" panose="020B0604020202020204" pitchFamily="34" charset="0"/>
            <a:ea typeface="+mn-ea"/>
            <a:cs typeface="Arial" panose="020B0604020202020204" pitchFamily="34" charset="0"/>
          </a:endParaRPr>
        </a:p>
        <a:p>
          <a:endParaRPr lang="en-US" sz="1200">
            <a:solidFill>
              <a:sysClr val="windowText" lastClr="000000"/>
            </a:solidFill>
            <a:latin typeface="Arial" panose="020B0604020202020204" pitchFamily="34" charset="0"/>
            <a:cs typeface="Arial" panose="020B0604020202020204" pitchFamily="34" charset="0"/>
          </a:endParaRPr>
        </a:p>
        <a:p>
          <a:r>
            <a:rPr lang="en-US" sz="1200">
              <a:solidFill>
                <a:sysClr val="windowText" lastClr="000000"/>
              </a:solidFill>
              <a:latin typeface="Arial" panose="020B0604020202020204" pitchFamily="34" charset="0"/>
              <a:cs typeface="Arial" panose="020B0604020202020204" pitchFamily="34" charset="0"/>
            </a:rPr>
            <a:t>As</a:t>
          </a:r>
          <a:r>
            <a:rPr lang="en-US" sz="1200" baseline="0">
              <a:solidFill>
                <a:sysClr val="windowText" lastClr="000000"/>
              </a:solidFill>
              <a:latin typeface="Arial" panose="020B0604020202020204" pitchFamily="34" charset="0"/>
              <a:cs typeface="Arial" panose="020B0604020202020204" pitchFamily="34" charset="0"/>
            </a:rPr>
            <a:t> a result, Commmunications and Social segment 2021 Adjusted EBITDA margin decreased from 45.2% (old approach) to 43.3% (new approach). Games 2021 Adjusted  EBITDA margin increased from 23.6% (old approach) to 28.6% (new approach). Edtech 2021 Adjusted EBITDA margin changed from -15.4% (old approach) to -20.4% (new approach). New initiatives 2021 Adjusted EBITDA margin changed from -36.6% (old approach) to -32.7% (new approach).</a:t>
          </a:r>
          <a:endParaRPr lang="en-US" sz="1200">
            <a:solidFill>
              <a:sysClr val="windowText" lastClr="000000"/>
            </a:solidFill>
            <a:latin typeface="Arial" panose="020B0604020202020204" pitchFamily="34" charset="0"/>
            <a:cs typeface="Arial" panose="020B0604020202020204" pitchFamily="34" charset="0"/>
          </a:endParaRPr>
        </a:p>
        <a:p>
          <a:endParaRPr lang="en-US" sz="1200">
            <a:solidFill>
              <a:sysClr val="windowText" lastClr="000000"/>
            </a:solidFill>
            <a:latin typeface="Arial" panose="020B0604020202020204" pitchFamily="34" charset="0"/>
            <a:cs typeface="Arial" panose="020B0604020202020204" pitchFamily="34" charset="0"/>
          </a:endParaRPr>
        </a:p>
        <a:p>
          <a:r>
            <a:rPr lang="en-US" sz="1200">
              <a:solidFill>
                <a:sysClr val="windowText" lastClr="000000"/>
              </a:solidFill>
              <a:latin typeface="Arial" panose="020B0604020202020204" pitchFamily="34" charset="0"/>
              <a:cs typeface="Arial" panose="020B0604020202020204" pitchFamily="34" charset="0"/>
            </a:rPr>
            <a:t>Non-allocated items: Allocations exclude services that are mostly related to general group issues, as well as expenses that cannot be tied to a particular BU, such as PR, Investor Relations, Government Relations, and other services</a:t>
          </a:r>
          <a:r>
            <a:rPr lang="ru-RU" sz="1200">
              <a:solidFill>
                <a:sysClr val="windowText" lastClr="000000"/>
              </a:solidFill>
              <a:latin typeface="Arial" panose="020B0604020202020204" pitchFamily="34" charset="0"/>
              <a:cs typeface="Arial" panose="020B0604020202020204" pitchFamily="34" charset="0"/>
            </a:rPr>
            <a:t>. </a:t>
          </a:r>
          <a:r>
            <a:rPr lang="en-GB" sz="1200">
              <a:solidFill>
                <a:sysClr val="windowText" lastClr="000000"/>
              </a:solidFill>
              <a:latin typeface="Arial" panose="020B0604020202020204" pitchFamily="34" charset="0"/>
              <a:cs typeface="Arial" panose="020B0604020202020204" pitchFamily="34" charset="0"/>
            </a:rPr>
            <a:t>2021</a:t>
          </a:r>
          <a:r>
            <a:rPr lang="en-GB" sz="1200" baseline="0">
              <a:solidFill>
                <a:sysClr val="windowText" lastClr="000000"/>
              </a:solidFill>
              <a:latin typeface="Arial" panose="020B0604020202020204" pitchFamily="34" charset="0"/>
              <a:cs typeface="Arial" panose="020B0604020202020204" pitchFamily="34" charset="0"/>
            </a:rPr>
            <a:t> n</a:t>
          </a:r>
          <a:r>
            <a:rPr lang="en-GB" sz="1200">
              <a:solidFill>
                <a:sysClr val="windowText" lastClr="000000"/>
              </a:solidFill>
              <a:latin typeface="Arial" panose="020B0604020202020204" pitchFamily="34" charset="0"/>
              <a:cs typeface="Arial" panose="020B0604020202020204" pitchFamily="34" charset="0"/>
            </a:rPr>
            <a:t>on-allocated expenses increased from RUB 513mn (old approach) to RUB 945mn (new approach).</a:t>
          </a:r>
        </a:p>
        <a:p>
          <a:endParaRPr lang="en-GB" sz="1200">
            <a:solidFill>
              <a:sysClr val="windowText" lastClr="000000"/>
            </a:solidFill>
            <a:latin typeface="Arial" panose="020B0604020202020204" pitchFamily="34" charset="0"/>
            <a:cs typeface="Arial" panose="020B0604020202020204" pitchFamily="34" charset="0"/>
          </a:endParaRPr>
        </a:p>
        <a:p>
          <a:r>
            <a:rPr lang="en-GB" sz="1200">
              <a:solidFill>
                <a:sysClr val="windowText" lastClr="000000"/>
              </a:solidFill>
              <a:latin typeface="Arial" panose="020B0604020202020204" pitchFamily="34" charset="0"/>
              <a:cs typeface="Arial" panose="020B0604020202020204" pitchFamily="34" charset="0"/>
            </a:rPr>
            <a:t>Total Group 2021 Adjusted EBITDA and Adjusted EBITDA margin remained unchanged. </a:t>
          </a:r>
        </a:p>
      </xdr:txBody>
    </xdr:sp>
    <xdr:clientData/>
  </xdr:twoCellAnchor>
</xdr:wsDr>
</file>

<file path=xl/theme/theme1.xml><?xml version="1.0" encoding="utf-8"?>
<a:theme xmlns:a="http://schemas.openxmlformats.org/drawingml/2006/main" name="VK">
  <a:themeElements>
    <a:clrScheme name="VK 2021">
      <a:dk1>
        <a:srgbClr val="000000"/>
      </a:dk1>
      <a:lt1>
        <a:srgbClr val="FFFFFF"/>
      </a:lt1>
      <a:dk2>
        <a:srgbClr val="0077FF"/>
      </a:dk2>
      <a:lt2>
        <a:srgbClr val="FFFFFF"/>
      </a:lt2>
      <a:accent1>
        <a:srgbClr val="0077FF"/>
      </a:accent1>
      <a:accent2>
        <a:srgbClr val="8024C0"/>
      </a:accent2>
      <a:accent3>
        <a:srgbClr val="FF3885"/>
      </a:accent3>
      <a:accent4>
        <a:srgbClr val="00EAFF"/>
      </a:accent4>
      <a:accent5>
        <a:srgbClr val="BEB6AE"/>
      </a:accent5>
      <a:accent6>
        <a:srgbClr val="17D685"/>
      </a:accent6>
      <a:hlink>
        <a:srgbClr val="0077FF"/>
      </a:hlink>
      <a:folHlink>
        <a:srgbClr val="A538A5"/>
      </a:folHlink>
    </a:clrScheme>
    <a:fontScheme name="VK 2020">
      <a:majorFont>
        <a:latin typeface="VK Sans Display Medium" panose="020B0603020202020204"/>
        <a:ea typeface=""/>
        <a:cs typeface=""/>
        <a:font script="Jpan" typeface="HGｺﾞｼｯｸM"/>
        <a:font script="Hang" typeface="맑은 고딕"/>
        <a:font script="Hans" typeface="方正姚体"/>
        <a:font script="Hant" typeface="微軟正黑體"/>
        <a:font script="Arab" typeface="Tahoma"/>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SF Pro Text Light" panose="020B0603020202020204"/>
        <a:ea typeface=""/>
        <a:cs typeface=""/>
        <a:font script="Jpan" typeface="HG丸ｺﾞｼｯｸM-PRO"/>
        <a:font script="Hang" typeface="HY그래픽M"/>
        <a:font script="Hans" typeface="华文新魏"/>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noFill/>
      </a:spPr>
      <a:bodyPr wrap="none" lIns="36000" tIns="36000" rIns="36000" bIns="36000" rtlCol="0">
        <a:spAutoFit/>
      </a:bodyPr>
      <a:lstStyle>
        <a:defPPr algn="l">
          <a:lnSpc>
            <a:spcPct val="110000"/>
          </a:lnSpc>
          <a:spcAft>
            <a:spcPts val="600"/>
          </a:spcAft>
          <a:defRPr dirty="0" smtClean="0"/>
        </a:defPPr>
      </a:lstStyle>
    </a:txDef>
  </a:objectDefaults>
  <a:extraClrSchemeLst/>
  <a:custClrLst>
    <a:custClr name="VK1">
      <a:srgbClr val="397ECC"/>
    </a:custClr>
    <a:custClr name="VK2">
      <a:srgbClr val="EE5C44"/>
    </a:custClr>
    <a:custClr name="VK3">
      <a:srgbClr val="F8C246"/>
    </a:custClr>
    <a:custClr name="VK4">
      <a:srgbClr val="E6457A"/>
    </a:custClr>
    <a:custClr name="VK5">
      <a:srgbClr val="EB4250"/>
    </a:custClr>
    <a:custClr name="VK6">
      <a:srgbClr val="EE5959"/>
    </a:custClr>
    <a:custClr name="VK7">
      <a:srgbClr val="FAEBEB"/>
    </a:custClr>
    <a:custClr name="VK8">
      <a:srgbClr val="52B34B"/>
    </a:custClr>
    <a:custClr name="VK9">
      <a:srgbClr val="65DA65"/>
    </a:custClr>
    <a:custClr name="VK10">
      <a:srgbClr val="63B9BA"/>
    </a:custClr>
    <a:custClr name="VK11">
      <a:srgbClr val="7A3AC0"/>
    </a:custClr>
    <a:custClr name="VK12">
      <a:srgbClr val="A997F9"/>
    </a:custClr>
    <a:custClr name="VK13">
      <a:srgbClr val="F4E7C3"/>
    </a:custClr>
    <a:custClr name="VK14">
      <a:srgbClr val="A99670"/>
    </a:custClr>
  </a:custClrLst>
  <a:extLst>
    <a:ext uri="{05A4C25C-085E-4340-85A3-A5531E510DB2}">
      <thm15:themeFamily xmlns:thm15="http://schemas.microsoft.com/office/thememl/2012/main" name="VK" id="{050FDC22-43FC-44B1-A9C8-EEB1425B439D}" vid="{DE0C56E6-D2F4-4908-BFB4-56A3B9BBF223}"/>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F7:J17"/>
  <sheetViews>
    <sheetView showGridLines="0" zoomScale="120" zoomScaleNormal="120" workbookViewId="0">
      <selection activeCell="J11" sqref="J11"/>
    </sheetView>
  </sheetViews>
  <sheetFormatPr defaultColWidth="8.78515625" defaultRowHeight="15.5" x14ac:dyDescent="0.35"/>
  <cols>
    <col min="1" max="4" width="7.7109375" style="176" customWidth="1"/>
    <col min="5" max="6" width="2.0703125" style="176" customWidth="1"/>
    <col min="7" max="7" width="21.7109375" style="176" customWidth="1"/>
    <col min="8" max="12" width="8.78515625" style="176" customWidth="1"/>
    <col min="13" max="16384" width="8.78515625" style="176"/>
  </cols>
  <sheetData>
    <row r="7" spans="6:10" x14ac:dyDescent="0.35">
      <c r="F7" s="178"/>
      <c r="G7" s="178"/>
    </row>
    <row r="8" spans="6:10" x14ac:dyDescent="0.35">
      <c r="F8" s="178"/>
      <c r="G8" s="179" t="s">
        <v>140</v>
      </c>
    </row>
    <row r="9" spans="6:10" x14ac:dyDescent="0.35">
      <c r="F9" s="178"/>
      <c r="G9" s="179"/>
    </row>
    <row r="10" spans="6:10" x14ac:dyDescent="0.35">
      <c r="F10" s="178"/>
      <c r="G10" s="180" t="s">
        <v>204</v>
      </c>
      <c r="J10" s="177"/>
    </row>
    <row r="11" spans="6:10" x14ac:dyDescent="0.35">
      <c r="F11" s="178"/>
      <c r="G11" s="180" t="s">
        <v>171</v>
      </c>
      <c r="J11" s="177"/>
    </row>
    <row r="12" spans="6:10" x14ac:dyDescent="0.35">
      <c r="F12" s="178"/>
      <c r="G12" s="181" t="s">
        <v>141</v>
      </c>
    </row>
    <row r="13" spans="6:10" x14ac:dyDescent="0.35">
      <c r="F13" s="178"/>
      <c r="G13" s="181" t="s">
        <v>142</v>
      </c>
      <c r="J13" s="177"/>
    </row>
    <row r="14" spans="6:10" x14ac:dyDescent="0.35">
      <c r="F14" s="178"/>
      <c r="G14" s="181" t="s">
        <v>143</v>
      </c>
    </row>
    <row r="15" spans="6:10" x14ac:dyDescent="0.35">
      <c r="F15" s="178"/>
      <c r="G15" s="181" t="s">
        <v>205</v>
      </c>
      <c r="J15" s="177"/>
    </row>
    <row r="16" spans="6:10" x14ac:dyDescent="0.35">
      <c r="F16" s="178"/>
      <c r="G16" s="180" t="s">
        <v>258</v>
      </c>
    </row>
    <row r="17" spans="6:7" x14ac:dyDescent="0.35">
      <c r="F17" s="178"/>
      <c r="G17" s="178"/>
    </row>
  </sheetData>
  <hyperlinks>
    <hyperlink ref="G11" location="'Segments Performance'!A1" display="Segments Performance" xr:uid="{00000000-0004-0000-0000-000000000000}"/>
    <hyperlink ref="G12" location="'PnL (IFRS)'!A1" display="'PnL (IFRS)'!A1" xr:uid="{00000000-0004-0000-0000-000001000000}"/>
    <hyperlink ref="G13" location="'BS (IFRS)'!A1" display="'BS (IFRS)'!A1" xr:uid="{00000000-0004-0000-0000-000002000000}"/>
    <hyperlink ref="G14" location="'CF (IFRS)'!A1" display="'CF (IFRS)'!A1" xr:uid="{00000000-0004-0000-0000-000003000000}"/>
    <hyperlink ref="G15" location="Reconciliations!A1" display="Reconciliation" xr:uid="{00000000-0004-0000-0000-000004000000}"/>
    <hyperlink ref="G10" location="'Description of changes'!A1" display="Description of changes" xr:uid="{00000000-0004-0000-0000-000005000000}"/>
    <hyperlink ref="G16" location="Leverage!A1" display="Leverage" xr:uid="{00000000-0004-0000-0000-000006000000}"/>
  </hyperlinks>
  <pageMargins left="0.7" right="0.7" top="0.75" bottom="0.75" header="0.3" footer="0.3"/>
  <pageSetup paperSize="9" orientation="portrait" r:id="rId1"/>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3"/>
  <sheetViews>
    <sheetView showGridLines="0" topLeftCell="A31" zoomScale="80" zoomScaleNormal="80" workbookViewId="0"/>
  </sheetViews>
  <sheetFormatPr defaultRowHeight="14" x14ac:dyDescent="0.3"/>
  <cols>
    <col min="1" max="1" width="8.5703125" customWidth="1"/>
  </cols>
  <sheetData>
    <row r="1" spans="1:17" x14ac:dyDescent="0.3">
      <c r="A1" s="34" t="s">
        <v>144</v>
      </c>
    </row>
    <row r="3" spans="1:17" ht="14.5" customHeight="1" x14ac:dyDescent="0.3">
      <c r="B3" s="92"/>
      <c r="C3" s="92"/>
      <c r="D3" s="92"/>
      <c r="E3" s="92"/>
      <c r="F3" s="92"/>
      <c r="G3" s="92"/>
      <c r="H3" s="92"/>
      <c r="I3" s="92"/>
      <c r="J3" s="92"/>
      <c r="K3" s="92"/>
      <c r="L3" s="92"/>
      <c r="M3" s="92"/>
      <c r="N3" s="92"/>
      <c r="O3" s="92"/>
      <c r="P3" s="92"/>
      <c r="Q3" s="92"/>
    </row>
    <row r="4" spans="1:17" x14ac:dyDescent="0.3">
      <c r="B4" s="92"/>
      <c r="C4" s="92"/>
      <c r="D4" s="92"/>
      <c r="E4" s="92"/>
      <c r="F4" s="92"/>
      <c r="G4" s="92"/>
      <c r="H4" s="92"/>
      <c r="I4" s="92"/>
      <c r="J4" s="92"/>
      <c r="K4" s="92"/>
      <c r="L4" s="92"/>
      <c r="M4" s="92"/>
      <c r="N4" s="92"/>
      <c r="O4" s="92"/>
      <c r="P4" s="92"/>
      <c r="Q4" s="92"/>
    </row>
    <row r="5" spans="1:17" x14ac:dyDescent="0.3">
      <c r="B5" s="92"/>
      <c r="C5" s="92"/>
      <c r="D5" s="92"/>
      <c r="E5" s="92"/>
      <c r="F5" s="92"/>
      <c r="G5" s="92"/>
      <c r="H5" s="92"/>
      <c r="I5" s="92"/>
      <c r="J5" s="92"/>
      <c r="K5" s="92"/>
      <c r="L5" s="92"/>
      <c r="M5" s="92"/>
      <c r="N5" s="92"/>
      <c r="O5" s="92"/>
      <c r="P5" s="92"/>
      <c r="Q5" s="92"/>
    </row>
    <row r="6" spans="1:17" x14ac:dyDescent="0.3">
      <c r="B6" s="92"/>
      <c r="C6" s="92"/>
      <c r="D6" s="92"/>
      <c r="E6" s="92"/>
      <c r="F6" s="92"/>
      <c r="G6" s="92"/>
      <c r="H6" s="92"/>
      <c r="I6" s="92"/>
      <c r="J6" s="92"/>
      <c r="K6" s="92"/>
      <c r="L6" s="92"/>
      <c r="M6" s="92"/>
      <c r="N6" s="92"/>
      <c r="O6" s="92"/>
      <c r="P6" s="92"/>
      <c r="Q6" s="92"/>
    </row>
    <row r="7" spans="1:17" x14ac:dyDescent="0.3">
      <c r="B7" s="92"/>
      <c r="C7" s="92"/>
      <c r="D7" s="92"/>
      <c r="E7" s="92"/>
      <c r="F7" s="92"/>
      <c r="G7" s="92"/>
      <c r="H7" s="92"/>
      <c r="I7" s="92"/>
      <c r="J7" s="92"/>
      <c r="K7" s="92"/>
      <c r="L7" s="92"/>
      <c r="M7" s="92"/>
      <c r="N7" s="92"/>
      <c r="O7" s="92"/>
      <c r="P7" s="92"/>
      <c r="Q7" s="92"/>
    </row>
    <row r="8" spans="1:17" x14ac:dyDescent="0.3">
      <c r="B8" s="92"/>
      <c r="C8" s="92"/>
      <c r="D8" s="92"/>
      <c r="E8" s="92"/>
      <c r="F8" s="92"/>
      <c r="G8" s="92"/>
      <c r="H8" s="92"/>
      <c r="I8" s="92"/>
      <c r="J8" s="92"/>
      <c r="K8" s="92"/>
      <c r="L8" s="92"/>
      <c r="M8" s="92"/>
      <c r="N8" s="92"/>
      <c r="O8" s="92"/>
      <c r="P8" s="92"/>
      <c r="Q8" s="92"/>
    </row>
    <row r="9" spans="1:17" x14ac:dyDescent="0.3">
      <c r="B9" s="92"/>
      <c r="C9" s="92"/>
      <c r="D9" s="92"/>
      <c r="E9" s="92"/>
      <c r="F9" s="92"/>
      <c r="G9" s="92"/>
      <c r="H9" s="92"/>
      <c r="I9" s="92"/>
      <c r="J9" s="92"/>
      <c r="K9" s="92"/>
      <c r="L9" s="92"/>
      <c r="M9" s="92"/>
      <c r="N9" s="92"/>
      <c r="O9" s="92"/>
      <c r="P9" s="92"/>
      <c r="Q9" s="92"/>
    </row>
    <row r="10" spans="1:17" x14ac:dyDescent="0.3">
      <c r="B10" s="92"/>
      <c r="C10" s="92"/>
      <c r="D10" s="92"/>
      <c r="E10" s="92"/>
      <c r="F10" s="92"/>
      <c r="G10" s="92"/>
      <c r="H10" s="92"/>
      <c r="I10" s="92"/>
      <c r="J10" s="92"/>
      <c r="K10" s="92"/>
      <c r="L10" s="92"/>
      <c r="M10" s="92"/>
      <c r="N10" s="92"/>
      <c r="O10" s="92"/>
      <c r="P10" s="92"/>
      <c r="Q10" s="92"/>
    </row>
    <row r="11" spans="1:17" x14ac:dyDescent="0.3">
      <c r="B11" s="92"/>
      <c r="C11" s="92"/>
      <c r="D11" s="92"/>
      <c r="E11" s="92"/>
      <c r="F11" s="92"/>
      <c r="G11" s="92"/>
      <c r="H11" s="92"/>
    </row>
    <row r="12" spans="1:17" ht="14.5" customHeight="1" x14ac:dyDescent="0.3">
      <c r="B12" s="193"/>
      <c r="C12" s="193"/>
      <c r="D12" s="193"/>
      <c r="E12" s="193"/>
      <c r="F12" s="193"/>
      <c r="G12" s="193"/>
      <c r="H12" s="193"/>
      <c r="I12" s="193"/>
      <c r="J12" s="193"/>
      <c r="K12" s="193"/>
      <c r="L12" s="193"/>
      <c r="M12" s="193"/>
      <c r="N12" s="193"/>
      <c r="O12" s="193"/>
      <c r="P12" s="193"/>
      <c r="Q12" s="193"/>
    </row>
    <row r="13" spans="1:17" x14ac:dyDescent="0.3">
      <c r="B13" s="92"/>
      <c r="C13" s="92"/>
      <c r="D13" s="92"/>
      <c r="E13" s="92"/>
      <c r="F13" s="92"/>
      <c r="G13" s="92"/>
      <c r="H13" s="92"/>
    </row>
    <row r="14" spans="1:17" x14ac:dyDescent="0.3">
      <c r="B14" s="92"/>
      <c r="C14" s="92"/>
      <c r="D14" s="92"/>
      <c r="E14" s="92"/>
      <c r="F14" s="92"/>
      <c r="G14" s="92"/>
      <c r="H14" s="92"/>
    </row>
    <row r="15" spans="1:17" x14ac:dyDescent="0.3">
      <c r="B15" s="91"/>
      <c r="C15" s="91"/>
      <c r="D15" s="91"/>
      <c r="E15" s="91"/>
      <c r="F15" s="91"/>
      <c r="G15" s="91"/>
      <c r="H15" s="91"/>
    </row>
    <row r="16" spans="1:17" ht="14.5" customHeight="1" x14ac:dyDescent="0.3">
      <c r="C16" s="92"/>
      <c r="D16" s="92"/>
      <c r="E16" s="92"/>
      <c r="F16" s="92"/>
      <c r="G16" s="92"/>
      <c r="H16" s="92"/>
    </row>
    <row r="17" spans="2:8" x14ac:dyDescent="0.3">
      <c r="B17" s="92"/>
      <c r="C17" s="92"/>
      <c r="D17" s="92"/>
      <c r="E17" s="92"/>
      <c r="F17" s="92"/>
      <c r="G17" s="92"/>
      <c r="H17" s="92"/>
    </row>
    <row r="18" spans="2:8" x14ac:dyDescent="0.3">
      <c r="B18" s="92"/>
      <c r="C18" s="92"/>
      <c r="D18" s="92"/>
      <c r="E18" s="92"/>
      <c r="F18" s="92"/>
      <c r="G18" s="92"/>
      <c r="H18" s="92"/>
    </row>
    <row r="19" spans="2:8" x14ac:dyDescent="0.3">
      <c r="B19" s="92"/>
      <c r="C19" s="92"/>
      <c r="D19" s="92"/>
      <c r="E19" s="92"/>
      <c r="F19" s="92"/>
      <c r="G19" s="92"/>
      <c r="H19" s="92"/>
    </row>
    <row r="20" spans="2:8" x14ac:dyDescent="0.3">
      <c r="B20" s="92"/>
      <c r="C20" s="92"/>
      <c r="D20" s="92"/>
      <c r="E20" s="92"/>
      <c r="F20" s="92"/>
      <c r="G20" s="92"/>
      <c r="H20" s="92"/>
    </row>
    <row r="21" spans="2:8" x14ac:dyDescent="0.3">
      <c r="B21" s="92"/>
      <c r="C21" s="92"/>
      <c r="D21" s="92"/>
      <c r="E21" s="92"/>
      <c r="F21" s="92"/>
      <c r="G21" s="92"/>
      <c r="H21" s="92"/>
    </row>
    <row r="22" spans="2:8" x14ac:dyDescent="0.3">
      <c r="B22" s="92"/>
      <c r="C22" s="92"/>
      <c r="D22" s="92"/>
      <c r="E22" s="92"/>
      <c r="F22" s="92"/>
      <c r="G22" s="92"/>
      <c r="H22" s="92"/>
    </row>
    <row r="23" spans="2:8" x14ac:dyDescent="0.3">
      <c r="B23" s="92"/>
      <c r="C23" s="92"/>
      <c r="D23" s="92"/>
      <c r="E23" s="92"/>
      <c r="F23" s="92"/>
      <c r="G23" s="92"/>
      <c r="H23" s="92"/>
    </row>
  </sheetData>
  <mergeCells count="1">
    <mergeCell ref="B12:Q12"/>
  </mergeCells>
  <hyperlinks>
    <hyperlink ref="A1" location="Contents!A1" display="Back" xr:uid="{00000000-0004-0000-0100-000000000000}"/>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03"/>
  <sheetViews>
    <sheetView showGridLines="0" tabSelected="1" zoomScale="80" zoomScaleNormal="80" workbookViewId="0">
      <pane xSplit="2" ySplit="4" topLeftCell="C5" activePane="bottomRight" state="frozen"/>
      <selection pane="topRight"/>
      <selection pane="bottomLeft"/>
      <selection pane="bottomRight" activeCell="D80" sqref="D80"/>
    </sheetView>
  </sheetViews>
  <sheetFormatPr defaultColWidth="8.78515625" defaultRowHeight="12.5" x14ac:dyDescent="0.25"/>
  <cols>
    <col min="1" max="1" width="2.0703125" style="1" customWidth="1"/>
    <col min="2" max="2" width="50.0703125" style="10" customWidth="1"/>
    <col min="3" max="3" width="1.78515625" style="1" customWidth="1"/>
    <col min="4" max="6" width="8.5703125" style="3" customWidth="1"/>
    <col min="7" max="8" width="8.5703125" style="1" customWidth="1"/>
    <col min="9" max="9" width="2.92578125" style="1" customWidth="1"/>
    <col min="10" max="10" width="8.5703125" style="3" customWidth="1"/>
    <col min="11" max="16384" width="8.78515625" style="1"/>
  </cols>
  <sheetData>
    <row r="1" spans="1:12" ht="13" x14ac:dyDescent="0.3">
      <c r="A1" s="34" t="s">
        <v>144</v>
      </c>
      <c r="D1" s="1"/>
      <c r="E1" s="1"/>
      <c r="F1" s="1"/>
      <c r="J1" s="1"/>
    </row>
    <row r="3" spans="1:12" ht="13" x14ac:dyDescent="0.25">
      <c r="D3" s="90"/>
      <c r="J3" s="90"/>
    </row>
    <row r="4" spans="1:12" s="2" customFormat="1" ht="13" x14ac:dyDescent="0.3">
      <c r="B4" s="113" t="s">
        <v>170</v>
      </c>
      <c r="D4" s="72" t="s">
        <v>5</v>
      </c>
      <c r="E4" s="72" t="s">
        <v>147</v>
      </c>
      <c r="F4" s="72" t="s">
        <v>172</v>
      </c>
      <c r="G4" s="72" t="s">
        <v>202</v>
      </c>
      <c r="H4" s="72" t="s">
        <v>203</v>
      </c>
      <c r="I4" s="183"/>
      <c r="J4" s="72" t="s">
        <v>243</v>
      </c>
    </row>
    <row r="5" spans="1:12" ht="13" x14ac:dyDescent="0.3">
      <c r="B5" s="114"/>
      <c r="C5" s="101"/>
      <c r="D5" s="115"/>
      <c r="E5" s="115"/>
      <c r="F5" s="115"/>
      <c r="G5" s="115"/>
      <c r="H5" s="115"/>
      <c r="J5" s="115"/>
    </row>
    <row r="6" spans="1:12" ht="13" x14ac:dyDescent="0.3">
      <c r="B6" s="116" t="s">
        <v>145</v>
      </c>
      <c r="D6" s="117"/>
      <c r="E6" s="117"/>
      <c r="F6" s="117"/>
      <c r="G6" s="117"/>
      <c r="H6" s="117"/>
      <c r="J6" s="117"/>
    </row>
    <row r="7" spans="1:12" s="65" customFormat="1" ht="13" x14ac:dyDescent="0.3">
      <c r="B7" s="118" t="s">
        <v>190</v>
      </c>
      <c r="D7" s="124">
        <f>'PnL (IFRS)'!L10</f>
        <v>27735</v>
      </c>
      <c r="E7" s="124">
        <f>'PnL (IFRS)'!M10</f>
        <v>29688</v>
      </c>
      <c r="F7" s="124">
        <f>'PnL (IFRS)'!N10</f>
        <v>30041</v>
      </c>
      <c r="G7" s="124">
        <f>'PnL (IFRS)'!O10</f>
        <v>38597</v>
      </c>
      <c r="H7" s="129">
        <f>'PnL (IFRS)'!P10</f>
        <v>126061</v>
      </c>
      <c r="I7" s="1"/>
      <c r="J7" s="124">
        <v>30577</v>
      </c>
    </row>
    <row r="8" spans="1:12" s="65" customFormat="1" ht="13" x14ac:dyDescent="0.3">
      <c r="B8" s="121" t="s">
        <v>193</v>
      </c>
      <c r="C8" s="122"/>
      <c r="D8" s="123"/>
      <c r="E8" s="123"/>
      <c r="F8" s="124"/>
      <c r="G8" s="124"/>
      <c r="H8" s="125"/>
      <c r="J8" s="123"/>
    </row>
    <row r="9" spans="1:12" s="65" customFormat="1" ht="13" x14ac:dyDescent="0.25">
      <c r="B9" s="126" t="s">
        <v>259</v>
      </c>
      <c r="C9" s="122"/>
      <c r="D9" s="123"/>
      <c r="E9" s="123"/>
      <c r="F9" s="124"/>
      <c r="G9" s="124"/>
      <c r="H9" s="125"/>
      <c r="J9" s="76">
        <v>-15</v>
      </c>
    </row>
    <row r="10" spans="1:12" s="65" customFormat="1" x14ac:dyDescent="0.25">
      <c r="B10" s="126" t="s">
        <v>191</v>
      </c>
      <c r="D10" s="76">
        <v>555</v>
      </c>
      <c r="E10" s="76">
        <v>303</v>
      </c>
      <c r="F10" s="76">
        <v>377</v>
      </c>
      <c r="G10" s="76">
        <v>-1543.8036139999999</v>
      </c>
      <c r="H10" s="127">
        <v>-308.80361399999998</v>
      </c>
      <c r="J10" s="76">
        <v>340</v>
      </c>
    </row>
    <row r="11" spans="1:12" ht="13" x14ac:dyDescent="0.3">
      <c r="B11" s="128" t="s">
        <v>192</v>
      </c>
      <c r="D11" s="124">
        <f>D7+D10</f>
        <v>28290</v>
      </c>
      <c r="E11" s="124">
        <f t="shared" ref="E11:H11" si="0">E7+E10</f>
        <v>29991</v>
      </c>
      <c r="F11" s="124">
        <f t="shared" si="0"/>
        <v>30418</v>
      </c>
      <c r="G11" s="124">
        <f t="shared" si="0"/>
        <v>37053.196386000003</v>
      </c>
      <c r="H11" s="129">
        <f t="shared" si="0"/>
        <v>125752.196386</v>
      </c>
      <c r="J11" s="124">
        <f>J7+J10+J9</f>
        <v>30902</v>
      </c>
    </row>
    <row r="12" spans="1:12" x14ac:dyDescent="0.25">
      <c r="B12" s="130" t="s">
        <v>7</v>
      </c>
      <c r="D12" s="131">
        <f>D11</f>
        <v>28290</v>
      </c>
      <c r="E12" s="131">
        <f>E11</f>
        <v>29991</v>
      </c>
      <c r="F12" s="131">
        <f>F11</f>
        <v>30418</v>
      </c>
      <c r="G12" s="131">
        <f>G11</f>
        <v>37053.196386000003</v>
      </c>
      <c r="H12" s="132">
        <f>H11</f>
        <v>125752.196386</v>
      </c>
      <c r="J12" s="131">
        <f>J11</f>
        <v>30902</v>
      </c>
    </row>
    <row r="13" spans="1:12" x14ac:dyDescent="0.25">
      <c r="B13" s="133" t="s">
        <v>8</v>
      </c>
      <c r="D13" s="134">
        <v>0</v>
      </c>
      <c r="E13" s="134">
        <v>0</v>
      </c>
      <c r="F13" s="134">
        <v>0</v>
      </c>
      <c r="G13" s="134">
        <v>0</v>
      </c>
      <c r="H13" s="135">
        <v>0</v>
      </c>
      <c r="J13" s="134">
        <v>0</v>
      </c>
    </row>
    <row r="14" spans="1:12" x14ac:dyDescent="0.25">
      <c r="B14" s="136" t="s">
        <v>10</v>
      </c>
      <c r="D14" s="137">
        <f>'PnL (IFRS)'!L19</f>
        <v>-22550</v>
      </c>
      <c r="E14" s="137">
        <f>'PnL (IFRS)'!M19</f>
        <v>-24239</v>
      </c>
      <c r="F14" s="137">
        <f>'PnL (IFRS)'!N19</f>
        <v>-21953</v>
      </c>
      <c r="G14" s="137">
        <f>'PnL (IFRS)'!O19</f>
        <v>-27872</v>
      </c>
      <c r="H14" s="138">
        <f>'PnL (IFRS)'!P19</f>
        <v>-96614</v>
      </c>
      <c r="J14" s="137">
        <f>'PnL (IFRS)'!R19</f>
        <v>-32116</v>
      </c>
    </row>
    <row r="15" spans="1:12" ht="13" x14ac:dyDescent="0.3">
      <c r="B15" s="139" t="s">
        <v>193</v>
      </c>
      <c r="D15" s="137"/>
      <c r="E15" s="137"/>
      <c r="F15" s="137"/>
      <c r="G15" s="137"/>
      <c r="H15" s="140"/>
      <c r="J15" s="137"/>
    </row>
    <row r="16" spans="1:12" s="65" customFormat="1" x14ac:dyDescent="0.25">
      <c r="B16" s="126" t="s">
        <v>194</v>
      </c>
      <c r="D16" s="137">
        <v>306</v>
      </c>
      <c r="E16" s="137">
        <v>432</v>
      </c>
      <c r="F16" s="137">
        <v>-27</v>
      </c>
      <c r="G16" s="76">
        <f>H16-SUM(D16:F16)</f>
        <v>1380</v>
      </c>
      <c r="H16" s="141">
        <v>2091</v>
      </c>
      <c r="I16" s="95"/>
      <c r="J16" s="137">
        <v>4159</v>
      </c>
      <c r="K16" s="95"/>
      <c r="L16" s="95"/>
    </row>
    <row r="17" spans="2:13" s="65" customFormat="1" x14ac:dyDescent="0.25">
      <c r="B17" s="126" t="s">
        <v>197</v>
      </c>
      <c r="D17" s="137">
        <v>0</v>
      </c>
      <c r="E17" s="137">
        <v>473</v>
      </c>
      <c r="F17" s="137">
        <v>0</v>
      </c>
      <c r="G17" s="76">
        <f t="shared" ref="G17:G18" si="1">H17-SUM(D17:F17)</f>
        <v>81</v>
      </c>
      <c r="H17" s="141">
        <v>554</v>
      </c>
      <c r="I17" s="95"/>
      <c r="J17" s="137">
        <v>0</v>
      </c>
      <c r="K17" s="95"/>
      <c r="L17" s="95"/>
    </row>
    <row r="18" spans="2:13" s="65" customFormat="1" x14ac:dyDescent="0.25">
      <c r="B18" s="126" t="s">
        <v>195</v>
      </c>
      <c r="D18" s="137">
        <v>25</v>
      </c>
      <c r="E18" s="137">
        <v>5</v>
      </c>
      <c r="F18" s="137">
        <v>-12</v>
      </c>
      <c r="G18" s="76">
        <f t="shared" si="1"/>
        <v>1</v>
      </c>
      <c r="H18" s="141">
        <v>19</v>
      </c>
      <c r="I18" s="95"/>
      <c r="J18" s="137">
        <v>16</v>
      </c>
      <c r="K18" s="95"/>
      <c r="L18" s="95"/>
    </row>
    <row r="19" spans="2:13" ht="13" x14ac:dyDescent="0.3">
      <c r="B19" s="142" t="s">
        <v>196</v>
      </c>
      <c r="C19" s="143"/>
      <c r="D19" s="144">
        <f>D11+D14+D16+D17+D18</f>
        <v>6071</v>
      </c>
      <c r="E19" s="144">
        <f t="shared" ref="E19:G19" si="2">E11+E14+E16+E17+E18</f>
        <v>6662</v>
      </c>
      <c r="F19" s="144">
        <f t="shared" si="2"/>
        <v>8426</v>
      </c>
      <c r="G19" s="144">
        <f t="shared" si="2"/>
        <v>10643.196386000003</v>
      </c>
      <c r="H19" s="145">
        <v>31802</v>
      </c>
      <c r="I19" s="95"/>
      <c r="J19" s="144">
        <f>J11+J14+J16+J17+J18</f>
        <v>2961</v>
      </c>
      <c r="K19" s="65"/>
      <c r="L19" s="65"/>
      <c r="M19" s="65"/>
    </row>
    <row r="20" spans="2:13" ht="13.5" thickBot="1" x14ac:dyDescent="0.35">
      <c r="B20" s="146" t="s">
        <v>232</v>
      </c>
      <c r="C20" s="143"/>
      <c r="D20" s="147">
        <f>D19/D11</f>
        <v>0.21459879816189467</v>
      </c>
      <c r="E20" s="147">
        <f>E19/E11</f>
        <v>0.22213330665866426</v>
      </c>
      <c r="F20" s="147">
        <f>F19/F11</f>
        <v>0.27700703530804127</v>
      </c>
      <c r="G20" s="147">
        <f>G19/G11</f>
        <v>0.28724097848738839</v>
      </c>
      <c r="H20" s="148">
        <f>H19/H11</f>
        <v>0.25289419122655199</v>
      </c>
      <c r="J20" s="147">
        <f>J19/J11</f>
        <v>9.5819040838780664E-2</v>
      </c>
    </row>
    <row r="21" spans="2:13" ht="13" x14ac:dyDescent="0.3">
      <c r="B21" s="149"/>
      <c r="C21" s="143"/>
      <c r="D21" s="150"/>
      <c r="E21" s="150"/>
      <c r="F21" s="150"/>
      <c r="G21" s="150"/>
      <c r="H21" s="151"/>
      <c r="J21" s="150"/>
    </row>
    <row r="22" spans="2:13" ht="13" x14ac:dyDescent="0.3">
      <c r="B22" s="142" t="s">
        <v>231</v>
      </c>
      <c r="D22" s="152">
        <f>'PnL (IFRS)'!L39</f>
        <v>-2457</v>
      </c>
      <c r="E22" s="152">
        <f>'PnL (IFRS)'!M39</f>
        <v>-4977</v>
      </c>
      <c r="F22" s="152">
        <f>'PnL (IFRS)'!N39</f>
        <v>-2354</v>
      </c>
      <c r="G22" s="152">
        <f>'PnL (IFRS)'!O39</f>
        <v>-5909</v>
      </c>
      <c r="H22" s="153">
        <f>'PnL (IFRS)'!P39</f>
        <v>-15697</v>
      </c>
      <c r="J22" s="152">
        <f>'PnL (IFRS)'!R39</f>
        <v>-54907</v>
      </c>
    </row>
    <row r="23" spans="2:13" ht="13" x14ac:dyDescent="0.3">
      <c r="B23" s="121" t="s">
        <v>229</v>
      </c>
      <c r="C23" s="143"/>
      <c r="D23" s="150"/>
      <c r="E23" s="150"/>
      <c r="F23" s="150"/>
      <c r="G23" s="150"/>
      <c r="H23" s="151"/>
      <c r="J23" s="150"/>
      <c r="K23" s="78"/>
    </row>
    <row r="24" spans="2:13" ht="13" x14ac:dyDescent="0.25">
      <c r="B24" s="93" t="s">
        <v>137</v>
      </c>
      <c r="C24" s="143"/>
      <c r="D24" s="154">
        <f>Reconciliations!D64</f>
        <v>-641</v>
      </c>
      <c r="E24" s="154">
        <f>Reconciliations!E64</f>
        <v>-1127</v>
      </c>
      <c r="F24" s="154">
        <f>Reconciliations!F64</f>
        <v>-1401</v>
      </c>
      <c r="G24" s="154">
        <f>Reconciliations!G64</f>
        <v>-2811</v>
      </c>
      <c r="H24" s="155">
        <f>Reconciliations!H64</f>
        <v>-5980</v>
      </c>
      <c r="J24" s="154">
        <f>Reconciliations!J64</f>
        <v>-1228</v>
      </c>
      <c r="K24" s="78"/>
    </row>
    <row r="25" spans="2:13" ht="13" x14ac:dyDescent="0.25">
      <c r="B25" s="93" t="s">
        <v>138</v>
      </c>
      <c r="C25" s="143"/>
      <c r="D25" s="154">
        <f>Reconciliations!D57</f>
        <v>-3495</v>
      </c>
      <c r="E25" s="154">
        <f>Reconciliations!E57</f>
        <v>-4114</v>
      </c>
      <c r="F25" s="154">
        <f>Reconciliations!F57</f>
        <v>-3868</v>
      </c>
      <c r="G25" s="154">
        <f>Reconciliations!G57</f>
        <v>-4074</v>
      </c>
      <c r="H25" s="155">
        <f>Reconciliations!H57</f>
        <v>-15551</v>
      </c>
      <c r="J25" s="154">
        <f>Reconciliations!J57</f>
        <v>-9301</v>
      </c>
      <c r="K25" s="78"/>
    </row>
    <row r="26" spans="2:13" ht="13" x14ac:dyDescent="0.25">
      <c r="B26" s="93" t="s">
        <v>208</v>
      </c>
      <c r="C26" s="143"/>
      <c r="D26" s="154">
        <f>Reconciliations!D76</f>
        <v>0</v>
      </c>
      <c r="E26" s="154">
        <f>Reconciliations!E76</f>
        <v>0</v>
      </c>
      <c r="F26" s="154">
        <f>Reconciliations!F76</f>
        <v>0</v>
      </c>
      <c r="G26" s="154">
        <f>Reconciliations!G76</f>
        <v>-34</v>
      </c>
      <c r="H26" s="155">
        <f>Reconciliations!H76</f>
        <v>-34</v>
      </c>
      <c r="J26" s="154">
        <f>Reconciliations!J76</f>
        <v>36</v>
      </c>
      <c r="K26" s="78"/>
    </row>
    <row r="27" spans="2:13" ht="13" x14ac:dyDescent="0.25">
      <c r="B27" s="93" t="s">
        <v>139</v>
      </c>
      <c r="C27" s="143"/>
      <c r="D27" s="154">
        <f>Reconciliations!D71</f>
        <v>46</v>
      </c>
      <c r="E27" s="154">
        <f>Reconciliations!E71</f>
        <v>-97</v>
      </c>
      <c r="F27" s="154">
        <f>Reconciliations!F71</f>
        <v>-124</v>
      </c>
      <c r="G27" s="154">
        <f>Reconciliations!G71</f>
        <v>-81</v>
      </c>
      <c r="H27" s="155">
        <f>Reconciliations!H71</f>
        <v>-256</v>
      </c>
      <c r="J27" s="154">
        <f>Reconciliations!J71</f>
        <v>-34</v>
      </c>
      <c r="K27" s="78"/>
    </row>
    <row r="28" spans="2:13" ht="13" x14ac:dyDescent="0.25">
      <c r="B28" s="156" t="s">
        <v>195</v>
      </c>
      <c r="C28" s="143"/>
      <c r="D28" s="157">
        <v>801</v>
      </c>
      <c r="E28" s="157">
        <v>-103</v>
      </c>
      <c r="F28" s="157">
        <v>-58</v>
      </c>
      <c r="G28" s="157">
        <v>13</v>
      </c>
      <c r="H28" s="158">
        <v>653</v>
      </c>
      <c r="J28" s="157">
        <v>-41</v>
      </c>
      <c r="K28" s="78"/>
    </row>
    <row r="29" spans="2:13" ht="13" x14ac:dyDescent="0.3">
      <c r="B29" s="121"/>
      <c r="C29" s="143"/>
      <c r="D29" s="150"/>
      <c r="E29" s="150"/>
      <c r="F29" s="150"/>
      <c r="G29" s="150"/>
      <c r="H29" s="151"/>
      <c r="J29" s="150"/>
    </row>
    <row r="30" spans="2:13" ht="13" x14ac:dyDescent="0.3">
      <c r="B30" s="142" t="s">
        <v>230</v>
      </c>
      <c r="D30" s="152">
        <v>-998</v>
      </c>
      <c r="E30" s="152">
        <v>-2232</v>
      </c>
      <c r="F30" s="152">
        <v>-1429</v>
      </c>
      <c r="G30" s="152">
        <v>-1174</v>
      </c>
      <c r="H30" s="153">
        <v>-5833</v>
      </c>
      <c r="J30" s="152">
        <v>-7370</v>
      </c>
      <c r="K30" s="78"/>
    </row>
    <row r="31" spans="2:13" ht="13" x14ac:dyDescent="0.3">
      <c r="B31" s="121" t="s">
        <v>229</v>
      </c>
      <c r="C31" s="143"/>
      <c r="D31" s="150"/>
      <c r="E31" s="150"/>
      <c r="F31" s="150"/>
      <c r="G31" s="150"/>
      <c r="H31" s="151"/>
      <c r="J31" s="150"/>
    </row>
    <row r="32" spans="2:13" x14ac:dyDescent="0.25">
      <c r="B32" s="93" t="s">
        <v>137</v>
      </c>
      <c r="C32" s="143"/>
      <c r="D32" s="154">
        <v>-478</v>
      </c>
      <c r="E32" s="154">
        <v>-489</v>
      </c>
      <c r="F32" s="154">
        <v>-1212</v>
      </c>
      <c r="G32" s="154">
        <v>-2213</v>
      </c>
      <c r="H32" s="155">
        <v>-4392</v>
      </c>
      <c r="J32" s="154">
        <v>-828</v>
      </c>
      <c r="K32" s="61"/>
    </row>
    <row r="33" spans="2:14" x14ac:dyDescent="0.25">
      <c r="B33" s="93" t="s">
        <v>138</v>
      </c>
      <c r="C33" s="143"/>
      <c r="D33" s="154">
        <v>-3313</v>
      </c>
      <c r="E33" s="154">
        <v>-3903</v>
      </c>
      <c r="F33" s="154">
        <v>-3882</v>
      </c>
      <c r="G33" s="154">
        <v>-3325</v>
      </c>
      <c r="H33" s="155">
        <v>-14423</v>
      </c>
      <c r="J33" s="154">
        <v>-5104</v>
      </c>
    </row>
    <row r="34" spans="2:14" x14ac:dyDescent="0.25">
      <c r="B34" s="93" t="s">
        <v>208</v>
      </c>
      <c r="C34" s="143"/>
      <c r="D34" s="154">
        <v>0</v>
      </c>
      <c r="E34" s="154">
        <v>0</v>
      </c>
      <c r="F34" s="154">
        <v>0</v>
      </c>
      <c r="G34" s="154">
        <v>-33</v>
      </c>
      <c r="H34" s="155">
        <v>-33</v>
      </c>
      <c r="J34" s="154">
        <v>69</v>
      </c>
    </row>
    <row r="35" spans="2:14" x14ac:dyDescent="0.25">
      <c r="B35" s="93" t="s">
        <v>139</v>
      </c>
      <c r="C35" s="143"/>
      <c r="D35" s="154">
        <v>46</v>
      </c>
      <c r="E35" s="154">
        <v>-25</v>
      </c>
      <c r="F35" s="154">
        <v>-113</v>
      </c>
      <c r="G35" s="154">
        <v>26</v>
      </c>
      <c r="H35" s="155">
        <v>-66</v>
      </c>
      <c r="J35" s="154">
        <v>37</v>
      </c>
    </row>
    <row r="36" spans="2:14" x14ac:dyDescent="0.25">
      <c r="B36" s="156" t="s">
        <v>195</v>
      </c>
      <c r="C36" s="143"/>
      <c r="D36" s="157">
        <v>801</v>
      </c>
      <c r="E36" s="157">
        <v>-103</v>
      </c>
      <c r="F36" s="157">
        <v>-58</v>
      </c>
      <c r="G36" s="157">
        <v>13</v>
      </c>
      <c r="H36" s="158">
        <v>653</v>
      </c>
      <c r="J36" s="157">
        <v>-41</v>
      </c>
    </row>
    <row r="37" spans="2:14" x14ac:dyDescent="0.25">
      <c r="B37" s="1"/>
      <c r="D37" s="1"/>
      <c r="E37" s="1"/>
      <c r="F37" s="1"/>
      <c r="J37" s="1"/>
    </row>
    <row r="38" spans="2:14" ht="13" x14ac:dyDescent="0.3">
      <c r="B38" s="116" t="s">
        <v>6</v>
      </c>
      <c r="D38" s="117"/>
      <c r="E38" s="117"/>
      <c r="F38" s="117"/>
      <c r="G38" s="117"/>
      <c r="H38" s="117"/>
      <c r="J38" s="117"/>
    </row>
    <row r="39" spans="2:14" ht="13" x14ac:dyDescent="0.3">
      <c r="B39" s="118" t="s">
        <v>190</v>
      </c>
      <c r="D39" s="124">
        <v>13301</v>
      </c>
      <c r="E39" s="124">
        <v>14129</v>
      </c>
      <c r="F39" s="124">
        <v>14920</v>
      </c>
      <c r="G39" s="124">
        <f>H39-SUM(D39:F39)</f>
        <v>17701</v>
      </c>
      <c r="H39" s="160">
        <v>60051</v>
      </c>
      <c r="J39" s="124">
        <v>14644</v>
      </c>
    </row>
    <row r="40" spans="2:14" ht="13" x14ac:dyDescent="0.3">
      <c r="B40" s="121" t="s">
        <v>193</v>
      </c>
      <c r="G40" s="3"/>
      <c r="H40" s="125"/>
    </row>
    <row r="41" spans="2:14" x14ac:dyDescent="0.25">
      <c r="B41" s="126" t="s">
        <v>191</v>
      </c>
      <c r="D41" s="76">
        <v>117</v>
      </c>
      <c r="E41" s="76">
        <v>-14</v>
      </c>
      <c r="F41" s="131">
        <v>52</v>
      </c>
      <c r="G41" s="131">
        <f>H41-SUM(D41:F41)</f>
        <v>176</v>
      </c>
      <c r="H41" s="127">
        <v>331</v>
      </c>
      <c r="I41" s="61"/>
      <c r="J41" s="76">
        <v>-34</v>
      </c>
      <c r="K41" s="61"/>
      <c r="L41" s="61"/>
      <c r="M41" s="61"/>
      <c r="N41" s="61"/>
    </row>
    <row r="42" spans="2:14" ht="13" x14ac:dyDescent="0.3">
      <c r="B42" s="128" t="s">
        <v>192</v>
      </c>
      <c r="D42" s="124">
        <f>D39+D41</f>
        <v>13418</v>
      </c>
      <c r="E42" s="124">
        <f>E39+E41</f>
        <v>14115</v>
      </c>
      <c r="F42" s="124">
        <v>14972</v>
      </c>
      <c r="G42" s="124">
        <v>17876</v>
      </c>
      <c r="H42" s="160">
        <f>SUM(D42:G42)</f>
        <v>60381</v>
      </c>
      <c r="J42" s="124">
        <f>J39+J41</f>
        <v>14610</v>
      </c>
    </row>
    <row r="43" spans="2:14" x14ac:dyDescent="0.25">
      <c r="B43" s="130" t="s">
        <v>7</v>
      </c>
      <c r="D43" s="131">
        <f>D42-D44</f>
        <v>13362</v>
      </c>
      <c r="E43" s="131">
        <f>E42-E44</f>
        <v>14011</v>
      </c>
      <c r="F43" s="131">
        <f>F42-F44</f>
        <v>14910</v>
      </c>
      <c r="G43" s="131">
        <f>G42-G44</f>
        <v>17770</v>
      </c>
      <c r="H43" s="132">
        <f>SUM(D43:G43)</f>
        <v>60053</v>
      </c>
      <c r="J43" s="131">
        <f>J42-J44</f>
        <v>14577</v>
      </c>
    </row>
    <row r="44" spans="2:14" x14ac:dyDescent="0.25">
      <c r="B44" s="133" t="s">
        <v>8</v>
      </c>
      <c r="D44" s="134">
        <v>56</v>
      </c>
      <c r="E44" s="134">
        <v>104</v>
      </c>
      <c r="F44" s="134">
        <v>62</v>
      </c>
      <c r="G44" s="134">
        <v>106</v>
      </c>
      <c r="H44" s="135">
        <v>328</v>
      </c>
      <c r="J44" s="76">
        <v>33</v>
      </c>
    </row>
    <row r="45" spans="2:14" x14ac:dyDescent="0.25">
      <c r="B45" s="136" t="s">
        <v>10</v>
      </c>
      <c r="D45" s="137">
        <v>-7804</v>
      </c>
      <c r="E45" s="137">
        <v>-8526</v>
      </c>
      <c r="F45" s="137">
        <v>-7950</v>
      </c>
      <c r="G45" s="137">
        <v>-9965</v>
      </c>
      <c r="H45" s="135">
        <f>SUM(D45:G45)</f>
        <v>-34245</v>
      </c>
      <c r="J45" s="137">
        <v>-9701</v>
      </c>
    </row>
    <row r="46" spans="2:14" ht="13" x14ac:dyDescent="0.3">
      <c r="B46" s="142" t="s">
        <v>196</v>
      </c>
      <c r="D46" s="144">
        <f>D42+D45</f>
        <v>5614</v>
      </c>
      <c r="E46" s="144">
        <f t="shared" ref="E46:G46" si="3">E42+E45</f>
        <v>5589</v>
      </c>
      <c r="F46" s="144">
        <f t="shared" si="3"/>
        <v>7022</v>
      </c>
      <c r="G46" s="144">
        <f t="shared" si="3"/>
        <v>7911</v>
      </c>
      <c r="H46" s="161">
        <f>SUM(D46:G46)</f>
        <v>26136</v>
      </c>
      <c r="J46" s="144">
        <f>J42+J45</f>
        <v>4909</v>
      </c>
    </row>
    <row r="47" spans="2:14" ht="13.5" thickBot="1" x14ac:dyDescent="0.35">
      <c r="B47" s="162" t="s">
        <v>232</v>
      </c>
      <c r="D47" s="163">
        <f>D46/D42</f>
        <v>0.41839320315993439</v>
      </c>
      <c r="E47" s="163">
        <f t="shared" ref="E47:H47" si="4">E46/E42</f>
        <v>0.39596174282678004</v>
      </c>
      <c r="F47" s="163">
        <f t="shared" si="4"/>
        <v>0.46900881645738712</v>
      </c>
      <c r="G47" s="163">
        <f t="shared" si="4"/>
        <v>0.4425486686059521</v>
      </c>
      <c r="H47" s="164">
        <f t="shared" si="4"/>
        <v>0.43285139365032044</v>
      </c>
      <c r="J47" s="163">
        <f>J46/J42</f>
        <v>0.33600273785078716</v>
      </c>
    </row>
    <row r="48" spans="2:14" ht="13" thickTop="1" x14ac:dyDescent="0.25">
      <c r="G48" s="3"/>
      <c r="H48" s="3"/>
    </row>
    <row r="49" spans="2:13" ht="13" x14ac:dyDescent="0.3">
      <c r="B49" s="116" t="s">
        <v>11</v>
      </c>
      <c r="D49" s="117"/>
      <c r="E49" s="117"/>
      <c r="F49" s="117"/>
      <c r="G49" s="117"/>
      <c r="H49" s="117"/>
      <c r="J49" s="117"/>
    </row>
    <row r="50" spans="2:13" ht="13" x14ac:dyDescent="0.3">
      <c r="B50" s="118" t="s">
        <v>190</v>
      </c>
      <c r="D50" s="124">
        <v>10925</v>
      </c>
      <c r="E50" s="124">
        <v>10970</v>
      </c>
      <c r="F50" s="124">
        <f>F53-F52</f>
        <v>10127</v>
      </c>
      <c r="G50" s="124">
        <f>H50-SUM(D50:F50)</f>
        <v>12200</v>
      </c>
      <c r="H50" s="160">
        <v>44222</v>
      </c>
      <c r="J50" s="124">
        <v>11061</v>
      </c>
    </row>
    <row r="51" spans="2:13" ht="13" x14ac:dyDescent="0.3">
      <c r="B51" s="121" t="s">
        <v>193</v>
      </c>
      <c r="G51" s="3"/>
      <c r="H51" s="125"/>
    </row>
    <row r="52" spans="2:13" x14ac:dyDescent="0.25">
      <c r="B52" s="126" t="s">
        <v>191</v>
      </c>
      <c r="D52" s="76">
        <v>26</v>
      </c>
      <c r="E52" s="76">
        <v>160</v>
      </c>
      <c r="F52" s="131">
        <v>-47</v>
      </c>
      <c r="G52" s="131">
        <f>H52-SUM(D52:F52)</f>
        <v>-554</v>
      </c>
      <c r="H52" s="127">
        <v>-415</v>
      </c>
      <c r="I52" s="61"/>
      <c r="J52" s="76">
        <v>474</v>
      </c>
      <c r="K52" s="61"/>
      <c r="L52" s="61"/>
      <c r="M52" s="61"/>
    </row>
    <row r="53" spans="2:13" ht="13" x14ac:dyDescent="0.3">
      <c r="B53" s="128" t="s">
        <v>206</v>
      </c>
      <c r="D53" s="124">
        <f>D50+D52</f>
        <v>10951</v>
      </c>
      <c r="E53" s="124">
        <f t="shared" ref="E53" si="5">E50+E52</f>
        <v>11130</v>
      </c>
      <c r="F53" s="124">
        <v>10080</v>
      </c>
      <c r="G53" s="124">
        <v>11647</v>
      </c>
      <c r="H53" s="160">
        <f>SUM(D53:G53)</f>
        <v>43808</v>
      </c>
      <c r="J53" s="124">
        <f>J50+J52</f>
        <v>11535</v>
      </c>
    </row>
    <row r="54" spans="2:13" x14ac:dyDescent="0.25">
      <c r="B54" s="130" t="s">
        <v>7</v>
      </c>
      <c r="D54" s="131">
        <v>10927</v>
      </c>
      <c r="E54" s="131">
        <v>11102</v>
      </c>
      <c r="F54" s="131">
        <v>10054</v>
      </c>
      <c r="G54" s="131">
        <f>G53-G55</f>
        <v>11588</v>
      </c>
      <c r="H54" s="132">
        <f>H53-H55</f>
        <v>43671</v>
      </c>
      <c r="J54" s="131">
        <v>11498</v>
      </c>
    </row>
    <row r="55" spans="2:13" x14ac:dyDescent="0.25">
      <c r="B55" s="133" t="s">
        <v>8</v>
      </c>
      <c r="D55" s="134">
        <v>24</v>
      </c>
      <c r="E55" s="134">
        <v>28</v>
      </c>
      <c r="F55" s="134">
        <v>26</v>
      </c>
      <c r="G55" s="134">
        <f>H55-SUM(D55:F55)</f>
        <v>59</v>
      </c>
      <c r="H55" s="135">
        <v>137</v>
      </c>
      <c r="J55" s="134">
        <v>37</v>
      </c>
    </row>
    <row r="56" spans="2:13" x14ac:dyDescent="0.25">
      <c r="B56" s="136" t="s">
        <v>10</v>
      </c>
      <c r="D56" s="137">
        <v>-8872</v>
      </c>
      <c r="E56" s="137">
        <v>-8010</v>
      </c>
      <c r="F56" s="137">
        <v>-7108</v>
      </c>
      <c r="G56" s="137">
        <v>-7306</v>
      </c>
      <c r="H56" s="138">
        <f>SUM(D56:G56)</f>
        <v>-31296</v>
      </c>
      <c r="J56" s="137">
        <v>-11314</v>
      </c>
    </row>
    <row r="57" spans="2:13" ht="13" x14ac:dyDescent="0.3">
      <c r="B57" s="142" t="s">
        <v>196</v>
      </c>
      <c r="D57" s="144">
        <f>D53+D56</f>
        <v>2079</v>
      </c>
      <c r="E57" s="144">
        <f t="shared" ref="E57:G57" si="6">E53+E56</f>
        <v>3120</v>
      </c>
      <c r="F57" s="144">
        <f t="shared" si="6"/>
        <v>2972</v>
      </c>
      <c r="G57" s="144">
        <f t="shared" si="6"/>
        <v>4341</v>
      </c>
      <c r="H57" s="165">
        <f>SUM(D57:G57)</f>
        <v>12512</v>
      </c>
      <c r="J57" s="144">
        <f>J53+J56</f>
        <v>221</v>
      </c>
    </row>
    <row r="58" spans="2:13" ht="13.5" thickBot="1" x14ac:dyDescent="0.35">
      <c r="B58" s="162" t="s">
        <v>232</v>
      </c>
      <c r="D58" s="163">
        <f>D57/D53</f>
        <v>0.1898456761939549</v>
      </c>
      <c r="E58" s="163">
        <f t="shared" ref="E58:H58" si="7">E57/E53</f>
        <v>0.28032345013477089</v>
      </c>
      <c r="F58" s="163">
        <f t="shared" si="7"/>
        <v>0.29484126984126985</v>
      </c>
      <c r="G58" s="163">
        <f t="shared" si="7"/>
        <v>0.37271400360607881</v>
      </c>
      <c r="H58" s="164">
        <f t="shared" si="7"/>
        <v>0.28560993425858289</v>
      </c>
      <c r="J58" s="163">
        <f>J57/J53</f>
        <v>1.9159081057650629E-2</v>
      </c>
    </row>
    <row r="59" spans="2:13" ht="13" thickTop="1" x14ac:dyDescent="0.25">
      <c r="G59" s="3"/>
      <c r="H59" s="3"/>
    </row>
    <row r="60" spans="2:13" s="65" customFormat="1" ht="13" x14ac:dyDescent="0.3">
      <c r="B60" s="116" t="s">
        <v>12</v>
      </c>
      <c r="C60" s="1"/>
      <c r="D60" s="117"/>
      <c r="E60" s="117"/>
      <c r="F60" s="117"/>
      <c r="G60" s="117"/>
      <c r="H60" s="117"/>
      <c r="J60" s="117"/>
    </row>
    <row r="61" spans="2:13" ht="13" x14ac:dyDescent="0.3">
      <c r="B61" s="166" t="s">
        <v>190</v>
      </c>
      <c r="C61" s="65"/>
      <c r="D61" s="124">
        <v>1740</v>
      </c>
      <c r="E61" s="124">
        <v>2016</v>
      </c>
      <c r="F61" s="124">
        <v>2174</v>
      </c>
      <c r="G61" s="124">
        <f>H61-SUM(D61:F61)</f>
        <v>4725</v>
      </c>
      <c r="H61" s="129">
        <v>10655</v>
      </c>
      <c r="J61" s="124">
        <v>2826</v>
      </c>
    </row>
    <row r="62" spans="2:13" ht="13" x14ac:dyDescent="0.3">
      <c r="B62" s="121" t="s">
        <v>193</v>
      </c>
      <c r="G62" s="3"/>
      <c r="H62" s="125"/>
    </row>
    <row r="63" spans="2:13" x14ac:dyDescent="0.25">
      <c r="B63" s="126" t="s">
        <v>191</v>
      </c>
      <c r="D63" s="76">
        <v>412</v>
      </c>
      <c r="E63" s="76">
        <v>157</v>
      </c>
      <c r="F63" s="131">
        <v>372</v>
      </c>
      <c r="G63" s="131">
        <f>H63-SUM(D63:F63)</f>
        <v>-1166</v>
      </c>
      <c r="H63" s="127">
        <v>-225</v>
      </c>
      <c r="I63" s="61"/>
      <c r="J63" s="76">
        <v>-100</v>
      </c>
      <c r="K63" s="61"/>
      <c r="L63" s="61"/>
      <c r="M63" s="61"/>
    </row>
    <row r="64" spans="2:13" ht="13" x14ac:dyDescent="0.3">
      <c r="B64" s="128" t="s">
        <v>192</v>
      </c>
      <c r="D64" s="124">
        <f>D61+D63</f>
        <v>2152</v>
      </c>
      <c r="E64" s="124">
        <f>E61+E63</f>
        <v>2173</v>
      </c>
      <c r="F64" s="124">
        <v>2546</v>
      </c>
      <c r="G64" s="124">
        <v>3559</v>
      </c>
      <c r="H64" s="129">
        <f t="shared" ref="H64" si="8">H61+H63</f>
        <v>10430</v>
      </c>
      <c r="J64" s="124">
        <f>J61+J63</f>
        <v>2726</v>
      </c>
    </row>
    <row r="65" spans="2:10" x14ac:dyDescent="0.25">
      <c r="B65" s="130" t="s">
        <v>7</v>
      </c>
      <c r="D65" s="131">
        <f>D64-D66</f>
        <v>2152</v>
      </c>
      <c r="E65" s="131">
        <f>E64-E66</f>
        <v>2172</v>
      </c>
      <c r="F65" s="131">
        <f>F64-F66</f>
        <v>2545</v>
      </c>
      <c r="G65" s="131">
        <f>G64-G66</f>
        <v>3559</v>
      </c>
      <c r="H65" s="132">
        <f t="shared" ref="H65:H66" si="9">SUM(D65:G65)</f>
        <v>10428</v>
      </c>
      <c r="J65" s="131">
        <v>2712</v>
      </c>
    </row>
    <row r="66" spans="2:10" x14ac:dyDescent="0.25">
      <c r="B66" s="133" t="s">
        <v>8</v>
      </c>
      <c r="D66" s="134">
        <v>0</v>
      </c>
      <c r="E66" s="134">
        <v>1</v>
      </c>
      <c r="F66" s="134">
        <v>1</v>
      </c>
      <c r="G66" s="134">
        <v>0</v>
      </c>
      <c r="H66" s="135">
        <f t="shared" si="9"/>
        <v>2</v>
      </c>
      <c r="J66" s="134">
        <v>14</v>
      </c>
    </row>
    <row r="67" spans="2:10" x14ac:dyDescent="0.25">
      <c r="B67" s="136" t="s">
        <v>10</v>
      </c>
      <c r="D67" s="137">
        <v>-2276</v>
      </c>
      <c r="E67" s="137">
        <v>-3121</v>
      </c>
      <c r="F67" s="137">
        <v>-3001</v>
      </c>
      <c r="G67" s="137">
        <v>-4158</v>
      </c>
      <c r="H67" s="138">
        <f>SUM(D67:G67)</f>
        <v>-12556</v>
      </c>
      <c r="J67" s="137">
        <v>-3151</v>
      </c>
    </row>
    <row r="68" spans="2:10" ht="13" x14ac:dyDescent="0.3">
      <c r="B68" s="142" t="s">
        <v>196</v>
      </c>
      <c r="D68" s="144">
        <f>D64+D67</f>
        <v>-124</v>
      </c>
      <c r="E68" s="144">
        <f t="shared" ref="E68:G68" si="10">E64+E67</f>
        <v>-948</v>
      </c>
      <c r="F68" s="144">
        <f t="shared" si="10"/>
        <v>-455</v>
      </c>
      <c r="G68" s="144">
        <f t="shared" si="10"/>
        <v>-599</v>
      </c>
      <c r="H68" s="165">
        <f>SUM(D68:G68)</f>
        <v>-2126</v>
      </c>
      <c r="J68" s="144">
        <f>J64+J67</f>
        <v>-425</v>
      </c>
    </row>
    <row r="69" spans="2:10" ht="13.5" thickBot="1" x14ac:dyDescent="0.35">
      <c r="B69" s="162" t="s">
        <v>232</v>
      </c>
      <c r="D69" s="163">
        <f>D68/D64</f>
        <v>-5.7620817843866169E-2</v>
      </c>
      <c r="E69" s="163">
        <f t="shared" ref="E69:G69" si="11">E68/E64</f>
        <v>-0.43626323055683386</v>
      </c>
      <c r="F69" s="163">
        <f t="shared" si="11"/>
        <v>-0.17871170463472114</v>
      </c>
      <c r="G69" s="163">
        <f t="shared" si="11"/>
        <v>-0.16830570384939589</v>
      </c>
      <c r="H69" s="164">
        <f t="shared" ref="H69" si="12">H68/H64</f>
        <v>-0.20383509108341324</v>
      </c>
      <c r="J69" s="163">
        <f>J68/J64</f>
        <v>-0.15590608950843726</v>
      </c>
    </row>
    <row r="70" spans="2:10" ht="13" thickTop="1" x14ac:dyDescent="0.25">
      <c r="G70" s="3"/>
      <c r="H70" s="3"/>
    </row>
    <row r="71" spans="2:10" ht="13" x14ac:dyDescent="0.3">
      <c r="B71" s="116" t="s">
        <v>13</v>
      </c>
      <c r="D71" s="117"/>
      <c r="E71" s="117"/>
      <c r="F71" s="117"/>
      <c r="G71" s="117"/>
      <c r="H71" s="117"/>
      <c r="J71" s="117"/>
    </row>
    <row r="72" spans="2:10" ht="13" x14ac:dyDescent="0.3">
      <c r="B72" s="166" t="s">
        <v>190</v>
      </c>
      <c r="D72" s="159">
        <f>D75</f>
        <v>1850</v>
      </c>
      <c r="E72" s="159">
        <f>E75</f>
        <v>2718</v>
      </c>
      <c r="F72" s="159">
        <f>F75</f>
        <v>2926</v>
      </c>
      <c r="G72" s="159">
        <f>G75</f>
        <v>4152</v>
      </c>
      <c r="H72" s="167">
        <f>SUM(D72:G72)</f>
        <v>11646</v>
      </c>
      <c r="J72" s="124">
        <v>2125</v>
      </c>
    </row>
    <row r="73" spans="2:10" ht="13" x14ac:dyDescent="0.3">
      <c r="B73" s="121" t="s">
        <v>193</v>
      </c>
      <c r="G73" s="3"/>
      <c r="H73" s="125"/>
    </row>
    <row r="74" spans="2:10" x14ac:dyDescent="0.25">
      <c r="B74" s="126" t="s">
        <v>191</v>
      </c>
      <c r="D74" s="76"/>
      <c r="E74" s="76"/>
      <c r="F74" s="131"/>
      <c r="G74" s="131"/>
      <c r="H74" s="127"/>
      <c r="J74" s="76">
        <v>0</v>
      </c>
    </row>
    <row r="75" spans="2:10" ht="13" x14ac:dyDescent="0.3">
      <c r="B75" s="128" t="s">
        <v>192</v>
      </c>
      <c r="D75" s="159">
        <v>1850</v>
      </c>
      <c r="E75" s="159">
        <v>2718</v>
      </c>
      <c r="F75" s="159">
        <v>2926</v>
      </c>
      <c r="G75" s="159">
        <v>4152</v>
      </c>
      <c r="H75" s="167">
        <f>H72</f>
        <v>11646</v>
      </c>
      <c r="J75" s="124">
        <f>J72+J74</f>
        <v>2125</v>
      </c>
    </row>
    <row r="76" spans="2:10" x14ac:dyDescent="0.25">
      <c r="B76" s="130" t="s">
        <v>7</v>
      </c>
      <c r="D76" s="131">
        <f>D75-D77</f>
        <v>1849</v>
      </c>
      <c r="E76" s="131">
        <f t="shared" ref="E76:G76" si="13">E75-E77</f>
        <v>2706</v>
      </c>
      <c r="F76" s="131">
        <v>2909</v>
      </c>
      <c r="G76" s="131">
        <f t="shared" si="13"/>
        <v>4136</v>
      </c>
      <c r="H76" s="132">
        <f t="shared" ref="H76:H77" si="14">SUM(D76:G76)</f>
        <v>11600</v>
      </c>
      <c r="J76" s="131">
        <v>2115</v>
      </c>
    </row>
    <row r="77" spans="2:10" x14ac:dyDescent="0.25">
      <c r="B77" s="133" t="s">
        <v>8</v>
      </c>
      <c r="D77" s="134">
        <v>1</v>
      </c>
      <c r="E77" s="134">
        <v>12</v>
      </c>
      <c r="F77" s="134">
        <v>17</v>
      </c>
      <c r="G77" s="134">
        <v>16</v>
      </c>
      <c r="H77" s="135">
        <f t="shared" si="14"/>
        <v>46</v>
      </c>
      <c r="J77" s="134">
        <v>10</v>
      </c>
    </row>
    <row r="78" spans="2:10" x14ac:dyDescent="0.25">
      <c r="B78" s="136" t="s">
        <v>10</v>
      </c>
      <c r="D78" s="137">
        <v>-3117</v>
      </c>
      <c r="E78" s="137">
        <v>-3612</v>
      </c>
      <c r="F78" s="137">
        <v>-3834</v>
      </c>
      <c r="G78" s="137">
        <v>-4858</v>
      </c>
      <c r="H78" s="138">
        <f>SUM(D78:G78)</f>
        <v>-15421</v>
      </c>
      <c r="J78" s="137">
        <v>-3786</v>
      </c>
    </row>
    <row r="79" spans="2:10" ht="13" x14ac:dyDescent="0.3">
      <c r="B79" s="142" t="s">
        <v>196</v>
      </c>
      <c r="D79" s="144">
        <f>D75+D78</f>
        <v>-1267</v>
      </c>
      <c r="E79" s="144">
        <f t="shared" ref="E79:G79" si="15">E75+E78</f>
        <v>-894</v>
      </c>
      <c r="F79" s="144">
        <f t="shared" si="15"/>
        <v>-908</v>
      </c>
      <c r="G79" s="144">
        <f t="shared" si="15"/>
        <v>-706</v>
      </c>
      <c r="H79" s="165">
        <f>SUM(D79:G79)</f>
        <v>-3775</v>
      </c>
      <c r="J79" s="144">
        <f>J75+J78</f>
        <v>-1661</v>
      </c>
    </row>
    <row r="80" spans="2:10" ht="13.5" thickBot="1" x14ac:dyDescent="0.35">
      <c r="B80" s="162" t="s">
        <v>232</v>
      </c>
      <c r="D80" s="163">
        <f>D79/D75</f>
        <v>-0.68486486486486486</v>
      </c>
      <c r="E80" s="163">
        <f t="shared" ref="E80:G80" si="16">E79/E75</f>
        <v>-0.32891832229580575</v>
      </c>
      <c r="F80" s="163">
        <f t="shared" si="16"/>
        <v>-0.31032125768967872</v>
      </c>
      <c r="G80" s="163">
        <f t="shared" si="16"/>
        <v>-0.17003853564547206</v>
      </c>
      <c r="H80" s="164">
        <f t="shared" ref="H80" si="17">H79/H75</f>
        <v>-0.32414562940065256</v>
      </c>
      <c r="J80" s="163">
        <f>J79/J75</f>
        <v>-0.78164705882352936</v>
      </c>
    </row>
    <row r="81" spans="2:14" ht="13.5" thickTop="1" x14ac:dyDescent="0.3">
      <c r="B81" s="149"/>
      <c r="D81" s="150"/>
      <c r="E81" s="150"/>
      <c r="F81" s="150"/>
      <c r="G81" s="150"/>
      <c r="H81" s="151"/>
      <c r="J81" s="150"/>
    </row>
    <row r="82" spans="2:14" ht="13" x14ac:dyDescent="0.3">
      <c r="B82" s="116" t="s">
        <v>209</v>
      </c>
      <c r="D82" s="117"/>
      <c r="E82" s="117"/>
      <c r="F82" s="117"/>
      <c r="G82" s="117"/>
      <c r="H82" s="117"/>
      <c r="J82" s="117"/>
    </row>
    <row r="83" spans="2:14" ht="13" x14ac:dyDescent="0.3">
      <c r="B83" s="166" t="s">
        <v>190</v>
      </c>
      <c r="D83" s="119">
        <v>0</v>
      </c>
      <c r="E83" s="119">
        <v>0</v>
      </c>
      <c r="F83" s="159">
        <v>0</v>
      </c>
      <c r="G83" s="159">
        <v>0</v>
      </c>
      <c r="H83" s="120">
        <f>SUM(D83:G83)</f>
        <v>0</v>
      </c>
      <c r="J83" s="119">
        <v>15</v>
      </c>
    </row>
    <row r="84" spans="2:14" ht="13" x14ac:dyDescent="0.3">
      <c r="B84" s="121" t="s">
        <v>193</v>
      </c>
      <c r="G84" s="3"/>
      <c r="H84" s="125"/>
    </row>
    <row r="85" spans="2:14" x14ac:dyDescent="0.25">
      <c r="B85" s="126" t="s">
        <v>259</v>
      </c>
      <c r="G85" s="3"/>
      <c r="H85" s="125"/>
      <c r="J85" s="76">
        <v>-15</v>
      </c>
    </row>
    <row r="86" spans="2:14" x14ac:dyDescent="0.25">
      <c r="B86" s="126" t="s">
        <v>191</v>
      </c>
      <c r="D86" s="76"/>
      <c r="E86" s="76"/>
      <c r="F86" s="131"/>
      <c r="G86" s="131"/>
      <c r="H86" s="127"/>
      <c r="J86" s="76">
        <v>0</v>
      </c>
    </row>
    <row r="87" spans="2:14" ht="13" x14ac:dyDescent="0.3">
      <c r="B87" s="128" t="s">
        <v>192</v>
      </c>
      <c r="D87" s="159">
        <f>D83</f>
        <v>0</v>
      </c>
      <c r="E87" s="159">
        <f>E83</f>
        <v>0</v>
      </c>
      <c r="F87" s="159">
        <f>F83</f>
        <v>0</v>
      </c>
      <c r="G87" s="159">
        <f>G83</f>
        <v>0</v>
      </c>
      <c r="H87" s="167">
        <f>H83</f>
        <v>0</v>
      </c>
      <c r="J87" s="159">
        <v>0</v>
      </c>
    </row>
    <row r="88" spans="2:14" x14ac:dyDescent="0.25">
      <c r="B88" s="130" t="s">
        <v>7</v>
      </c>
      <c r="D88" s="131">
        <f>D87</f>
        <v>0</v>
      </c>
      <c r="E88" s="131">
        <f t="shared" ref="E88:H88" si="18">E87</f>
        <v>0</v>
      </c>
      <c r="F88" s="131">
        <f t="shared" si="18"/>
        <v>0</v>
      </c>
      <c r="G88" s="131">
        <f t="shared" si="18"/>
        <v>0</v>
      </c>
      <c r="H88" s="132">
        <f t="shared" si="18"/>
        <v>0</v>
      </c>
      <c r="J88" s="131">
        <v>0</v>
      </c>
    </row>
    <row r="89" spans="2:14" x14ac:dyDescent="0.25">
      <c r="B89" s="133" t="s">
        <v>8</v>
      </c>
      <c r="D89" s="134">
        <v>0</v>
      </c>
      <c r="E89" s="134">
        <v>0</v>
      </c>
      <c r="F89" s="134">
        <v>0</v>
      </c>
      <c r="G89" s="134">
        <v>0</v>
      </c>
      <c r="H89" s="135">
        <v>0</v>
      </c>
      <c r="J89" s="134">
        <v>0</v>
      </c>
    </row>
    <row r="90" spans="2:14" x14ac:dyDescent="0.25">
      <c r="B90" s="136" t="s">
        <v>10</v>
      </c>
      <c r="D90" s="137">
        <v>-562</v>
      </c>
      <c r="E90" s="137">
        <v>-1115</v>
      </c>
      <c r="F90" s="137">
        <v>-166</v>
      </c>
      <c r="G90" s="76">
        <v>-1766</v>
      </c>
      <c r="H90" s="138">
        <v>-3609</v>
      </c>
      <c r="J90" s="137">
        <v>-5258</v>
      </c>
      <c r="K90" s="61"/>
      <c r="L90" s="61"/>
      <c r="M90" s="61"/>
      <c r="N90" s="61"/>
    </row>
    <row r="91" spans="2:14" ht="13" x14ac:dyDescent="0.3">
      <c r="B91" s="139" t="s">
        <v>193</v>
      </c>
      <c r="D91" s="137"/>
      <c r="E91" s="137"/>
      <c r="F91" s="137"/>
      <c r="G91" s="137"/>
      <c r="H91" s="140"/>
      <c r="J91" s="137"/>
    </row>
    <row r="92" spans="2:14" x14ac:dyDescent="0.25">
      <c r="B92" s="126" t="s">
        <v>194</v>
      </c>
      <c r="C92" s="65"/>
      <c r="D92" s="137">
        <v>306</v>
      </c>
      <c r="E92" s="137">
        <v>432</v>
      </c>
      <c r="F92" s="137">
        <v>-27</v>
      </c>
      <c r="G92" s="76">
        <f>H92-SUM(D92:F92)</f>
        <v>1380</v>
      </c>
      <c r="H92" s="141">
        <v>2091</v>
      </c>
      <c r="J92" s="137"/>
    </row>
    <row r="93" spans="2:14" x14ac:dyDescent="0.25">
      <c r="B93" s="126" t="s">
        <v>197</v>
      </c>
      <c r="C93" s="65"/>
      <c r="D93" s="137">
        <v>0</v>
      </c>
      <c r="E93" s="137">
        <v>473</v>
      </c>
      <c r="F93" s="137">
        <v>0</v>
      </c>
      <c r="G93" s="76">
        <f t="shared" ref="G93:G94" si="19">H93-SUM(D93:F93)</f>
        <v>81</v>
      </c>
      <c r="H93" s="141">
        <v>554</v>
      </c>
      <c r="J93" s="137">
        <v>5159</v>
      </c>
    </row>
    <row r="94" spans="2:14" x14ac:dyDescent="0.25">
      <c r="B94" s="126" t="s">
        <v>195</v>
      </c>
      <c r="C94" s="65"/>
      <c r="D94" s="137">
        <v>25</v>
      </c>
      <c r="E94" s="137">
        <v>5</v>
      </c>
      <c r="F94" s="137">
        <v>-12</v>
      </c>
      <c r="G94" s="76">
        <f t="shared" si="19"/>
        <v>1</v>
      </c>
      <c r="H94" s="141">
        <v>19</v>
      </c>
      <c r="J94" s="137">
        <v>16</v>
      </c>
    </row>
    <row r="95" spans="2:14" ht="13.5" thickBot="1" x14ac:dyDescent="0.35">
      <c r="B95" s="168" t="s">
        <v>196</v>
      </c>
      <c r="D95" s="169">
        <f>D87+D90+D92+D93+D94</f>
        <v>-231</v>
      </c>
      <c r="E95" s="169">
        <f>E87+E90+E92+E93+E94</f>
        <v>-205</v>
      </c>
      <c r="F95" s="169">
        <f>F87+F90+F92+F93+F94</f>
        <v>-205</v>
      </c>
      <c r="G95" s="169">
        <f>G87+G90+G92+G93+G94</f>
        <v>-304</v>
      </c>
      <c r="H95" s="170">
        <f>H87+H90+H92+H93+H94</f>
        <v>-945</v>
      </c>
      <c r="J95" s="169">
        <f>J87+J90+J92+J93+J94</f>
        <v>-83</v>
      </c>
    </row>
    <row r="96" spans="2:14" ht="13.5" thickTop="1" x14ac:dyDescent="0.3">
      <c r="B96" s="149"/>
      <c r="D96" s="150"/>
      <c r="E96" s="150"/>
      <c r="F96" s="150"/>
      <c r="G96" s="150"/>
      <c r="H96" s="151"/>
      <c r="J96" s="150"/>
    </row>
    <row r="97" spans="2:10" ht="13" x14ac:dyDescent="0.3">
      <c r="B97" s="116" t="s">
        <v>14</v>
      </c>
      <c r="D97" s="117"/>
      <c r="E97" s="117"/>
      <c r="F97" s="117"/>
      <c r="G97" s="117"/>
      <c r="H97" s="117"/>
      <c r="J97" s="117"/>
    </row>
    <row r="98" spans="2:10" ht="13" x14ac:dyDescent="0.3">
      <c r="B98" s="166" t="s">
        <v>190</v>
      </c>
      <c r="D98" s="159">
        <v>-81</v>
      </c>
      <c r="E98" s="159">
        <v>-145</v>
      </c>
      <c r="F98" s="159">
        <v>-106</v>
      </c>
      <c r="G98" s="159">
        <f>H98-SUM(D98:F98)</f>
        <v>-180.47809219099997</v>
      </c>
      <c r="H98" s="167">
        <v>-512.47809219099997</v>
      </c>
      <c r="J98" s="159">
        <v>-94</v>
      </c>
    </row>
    <row r="99" spans="2:10" ht="13" x14ac:dyDescent="0.3">
      <c r="B99" s="128" t="s">
        <v>192</v>
      </c>
      <c r="D99" s="159">
        <v>-81</v>
      </c>
      <c r="E99" s="159">
        <v>-145</v>
      </c>
      <c r="F99" s="159">
        <v>-106</v>
      </c>
      <c r="G99" s="159">
        <f>H99-SUM(D99:F99)</f>
        <v>-180.47809219099997</v>
      </c>
      <c r="H99" s="167">
        <v>-512.47809219099997</v>
      </c>
      <c r="J99" s="159">
        <v>-94</v>
      </c>
    </row>
    <row r="100" spans="2:10" ht="13" x14ac:dyDescent="0.25">
      <c r="B100" s="130" t="s">
        <v>7</v>
      </c>
      <c r="D100" s="171"/>
      <c r="E100" s="171"/>
      <c r="F100" s="171"/>
      <c r="G100" s="171"/>
      <c r="H100" s="172"/>
      <c r="J100" s="171"/>
    </row>
    <row r="101" spans="2:10" x14ac:dyDescent="0.25">
      <c r="B101" s="133" t="s">
        <v>8</v>
      </c>
      <c r="D101" s="134">
        <v>-81</v>
      </c>
      <c r="E101" s="134">
        <v>-145</v>
      </c>
      <c r="F101" s="134">
        <v>-106</v>
      </c>
      <c r="G101" s="134">
        <f>H101-SUM(D101:F101)</f>
        <v>-180.47809219099997</v>
      </c>
      <c r="H101" s="135">
        <v>-512.47809219099997</v>
      </c>
      <c r="J101" s="134">
        <v>-94</v>
      </c>
    </row>
    <row r="102" spans="2:10" x14ac:dyDescent="0.25">
      <c r="B102" s="136" t="s">
        <v>10</v>
      </c>
      <c r="D102" s="137">
        <v>81</v>
      </c>
      <c r="E102" s="137">
        <v>145</v>
      </c>
      <c r="F102" s="137">
        <v>106</v>
      </c>
      <c r="G102" s="137">
        <f>-G101</f>
        <v>180.47809219099997</v>
      </c>
      <c r="H102" s="138">
        <f>-H101</f>
        <v>512.47809219099997</v>
      </c>
      <c r="J102" s="137">
        <v>94</v>
      </c>
    </row>
    <row r="103" spans="2:10" ht="13.5" thickBot="1" x14ac:dyDescent="0.3">
      <c r="B103" s="173" t="s">
        <v>196</v>
      </c>
      <c r="D103" s="174">
        <v>0</v>
      </c>
      <c r="E103" s="174">
        <v>0</v>
      </c>
      <c r="F103" s="174">
        <v>0</v>
      </c>
      <c r="G103" s="174">
        <f>G101+G102</f>
        <v>0</v>
      </c>
      <c r="H103" s="175">
        <f>H101+H102</f>
        <v>0</v>
      </c>
      <c r="J103" s="174">
        <v>0</v>
      </c>
    </row>
  </sheetData>
  <hyperlinks>
    <hyperlink ref="A1" location="Contents!A1" display="Back" xr:uid="{00000000-0004-0000-0200-000000000000}"/>
  </hyperlinks>
  <pageMargins left="0.7" right="0.7" top="0.75" bottom="0.75" header="0.3" footer="0.3"/>
  <pageSetup paperSize="9" orientation="portrait" r:id="rId1"/>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54"/>
  <sheetViews>
    <sheetView showGridLines="0" zoomScale="80" zoomScaleNormal="80" workbookViewId="0">
      <pane xSplit="2" ySplit="4" topLeftCell="C5" activePane="bottomRight" state="frozen"/>
      <selection pane="topRight"/>
      <selection pane="bottomLeft"/>
      <selection pane="bottomRight" activeCell="Y55" sqref="Y55"/>
    </sheetView>
  </sheetViews>
  <sheetFormatPr defaultColWidth="8.78515625" defaultRowHeight="12.5" x14ac:dyDescent="0.25"/>
  <cols>
    <col min="1" max="1" width="2.0703125" style="1" customWidth="1"/>
    <col min="2" max="2" width="44.5703125" style="10" customWidth="1"/>
    <col min="3" max="3" width="1.78515625" style="1" customWidth="1"/>
    <col min="4" max="4" width="10.0703125" style="1" customWidth="1"/>
    <col min="5" max="5" width="1.78515625" style="1" customWidth="1"/>
    <col min="6" max="9" width="8.78515625" style="3" customWidth="1"/>
    <col min="10" max="10" width="10.0703125" style="1" customWidth="1"/>
    <col min="11" max="11" width="1.78515625" style="1" customWidth="1"/>
    <col min="12" max="14" width="10.0703125" style="1" customWidth="1"/>
    <col min="15" max="15" width="8.78515625" style="3" customWidth="1"/>
    <col min="16" max="16" width="10.0703125" style="1" customWidth="1"/>
    <col min="17" max="17" width="2.78515625" style="1" customWidth="1"/>
    <col min="18" max="18" width="10.0703125" style="1" customWidth="1"/>
    <col min="19" max="16384" width="8.78515625" style="1"/>
  </cols>
  <sheetData>
    <row r="1" spans="1:38" ht="13" x14ac:dyDescent="0.3">
      <c r="A1" s="34" t="s">
        <v>144</v>
      </c>
      <c r="F1" s="1"/>
      <c r="G1" s="1"/>
      <c r="H1" s="1"/>
      <c r="I1" s="1"/>
      <c r="O1" s="1"/>
    </row>
    <row r="4" spans="1:38" s="36" customFormat="1" ht="13" x14ac:dyDescent="0.3">
      <c r="B4" s="41" t="s">
        <v>26</v>
      </c>
      <c r="C4" s="1"/>
      <c r="D4" s="182" t="s">
        <v>49</v>
      </c>
      <c r="E4" s="183"/>
      <c r="F4" s="182" t="s">
        <v>1</v>
      </c>
      <c r="G4" s="182" t="s">
        <v>2</v>
      </c>
      <c r="H4" s="182" t="s">
        <v>3</v>
      </c>
      <c r="I4" s="182" t="s">
        <v>4</v>
      </c>
      <c r="J4" s="182" t="s">
        <v>0</v>
      </c>
      <c r="K4" s="184"/>
      <c r="L4" s="182" t="s">
        <v>5</v>
      </c>
      <c r="M4" s="182" t="s">
        <v>147</v>
      </c>
      <c r="N4" s="182" t="s">
        <v>172</v>
      </c>
      <c r="O4" s="182" t="s">
        <v>202</v>
      </c>
      <c r="P4" s="182" t="s">
        <v>203</v>
      </c>
      <c r="Q4" s="183"/>
      <c r="R4" s="182" t="s">
        <v>243</v>
      </c>
    </row>
    <row r="5" spans="1:38" ht="13" x14ac:dyDescent="0.25">
      <c r="B5" s="14" t="s">
        <v>15</v>
      </c>
      <c r="D5" s="39">
        <v>36571</v>
      </c>
      <c r="E5" s="18"/>
      <c r="F5" s="17">
        <v>8581</v>
      </c>
      <c r="G5" s="17">
        <v>8106</v>
      </c>
      <c r="H5" s="17">
        <v>9543</v>
      </c>
      <c r="I5" s="17">
        <v>12778</v>
      </c>
      <c r="J5" s="39">
        <v>39008</v>
      </c>
      <c r="L5" s="17">
        <v>10471</v>
      </c>
      <c r="M5" s="17">
        <v>11250</v>
      </c>
      <c r="N5" s="17">
        <v>12229</v>
      </c>
      <c r="O5" s="17">
        <v>14736</v>
      </c>
      <c r="P5" s="39">
        <v>48686</v>
      </c>
      <c r="R5" s="17">
        <v>11106</v>
      </c>
      <c r="T5" s="26"/>
      <c r="U5" s="26"/>
      <c r="V5" s="26"/>
      <c r="W5" s="26"/>
      <c r="X5" s="26"/>
      <c r="Y5" s="26"/>
      <c r="Z5" s="26"/>
      <c r="AA5" s="26"/>
      <c r="AB5" s="26"/>
      <c r="AC5" s="26"/>
      <c r="AD5" s="26"/>
      <c r="AE5" s="26"/>
      <c r="AF5" s="26"/>
      <c r="AG5" s="26"/>
      <c r="AH5" s="26"/>
      <c r="AI5" s="26"/>
      <c r="AJ5" s="26"/>
      <c r="AK5" s="26"/>
      <c r="AL5" s="26"/>
    </row>
    <row r="6" spans="1:38" x14ac:dyDescent="0.25">
      <c r="B6" s="14" t="s">
        <v>16</v>
      </c>
      <c r="D6" s="39">
        <v>36417</v>
      </c>
      <c r="E6" s="19"/>
      <c r="F6" s="17">
        <v>6825</v>
      </c>
      <c r="G6" s="17">
        <v>8188</v>
      </c>
      <c r="H6" s="17">
        <v>8514</v>
      </c>
      <c r="I6" s="17">
        <v>9242</v>
      </c>
      <c r="J6" s="39">
        <v>32769</v>
      </c>
      <c r="L6" s="17">
        <v>9399</v>
      </c>
      <c r="M6" s="17">
        <v>9362</v>
      </c>
      <c r="N6" s="17">
        <v>8888</v>
      </c>
      <c r="O6" s="17">
        <v>10678</v>
      </c>
      <c r="P6" s="39">
        <v>38327</v>
      </c>
      <c r="R6" s="17">
        <v>9506</v>
      </c>
      <c r="T6" s="26"/>
      <c r="U6" s="26"/>
      <c r="V6" s="26"/>
      <c r="W6" s="26"/>
      <c r="X6" s="26"/>
      <c r="Y6" s="26"/>
      <c r="Z6" s="26"/>
      <c r="AA6" s="26"/>
      <c r="AB6" s="26"/>
      <c r="AC6" s="26"/>
      <c r="AD6" s="26"/>
      <c r="AE6" s="26"/>
      <c r="AF6" s="26"/>
      <c r="AG6" s="26"/>
      <c r="AH6" s="26"/>
      <c r="AI6" s="26"/>
      <c r="AJ6" s="26"/>
      <c r="AK6" s="26"/>
      <c r="AL6" s="26"/>
    </row>
    <row r="7" spans="1:38" x14ac:dyDescent="0.25">
      <c r="B7" s="14" t="s">
        <v>17</v>
      </c>
      <c r="D7" s="39">
        <v>15763</v>
      </c>
      <c r="E7" s="19"/>
      <c r="F7" s="17">
        <v>4521</v>
      </c>
      <c r="G7" s="17">
        <v>4456</v>
      </c>
      <c r="H7" s="17">
        <v>4109</v>
      </c>
      <c r="I7" s="17">
        <v>5129</v>
      </c>
      <c r="J7" s="39">
        <v>18215</v>
      </c>
      <c r="L7" s="17">
        <v>4359</v>
      </c>
      <c r="M7" s="17">
        <v>4532</v>
      </c>
      <c r="N7" s="17">
        <v>4425</v>
      </c>
      <c r="O7" s="17">
        <v>5071</v>
      </c>
      <c r="P7" s="39">
        <v>18387</v>
      </c>
      <c r="R7" s="17">
        <v>4893</v>
      </c>
      <c r="T7" s="26"/>
      <c r="U7" s="26"/>
      <c r="V7" s="26"/>
      <c r="W7" s="26"/>
      <c r="X7" s="26"/>
      <c r="Y7" s="26"/>
      <c r="Z7" s="26"/>
      <c r="AA7" s="26"/>
      <c r="AB7" s="26"/>
      <c r="AC7" s="26"/>
      <c r="AD7" s="26"/>
      <c r="AE7" s="26"/>
      <c r="AF7" s="26"/>
      <c r="AG7" s="26"/>
      <c r="AH7" s="26"/>
      <c r="AI7" s="26"/>
      <c r="AJ7" s="26"/>
      <c r="AK7" s="26"/>
      <c r="AL7" s="26"/>
    </row>
    <row r="8" spans="1:38" x14ac:dyDescent="0.25">
      <c r="B8" s="14" t="s">
        <v>169</v>
      </c>
      <c r="D8" s="39">
        <v>609</v>
      </c>
      <c r="E8" s="19"/>
      <c r="F8" s="17">
        <v>451</v>
      </c>
      <c r="G8" s="17">
        <v>713</v>
      </c>
      <c r="H8" s="17">
        <v>934</v>
      </c>
      <c r="I8" s="17">
        <v>1364</v>
      </c>
      <c r="J8" s="39">
        <v>3462</v>
      </c>
      <c r="L8" s="17">
        <v>1740</v>
      </c>
      <c r="M8" s="17">
        <v>2011</v>
      </c>
      <c r="N8" s="17">
        <v>2173</v>
      </c>
      <c r="O8" s="17">
        <v>4727</v>
      </c>
      <c r="P8" s="39">
        <v>10651</v>
      </c>
      <c r="R8" s="17">
        <v>2822</v>
      </c>
      <c r="T8" s="26"/>
      <c r="U8" s="26"/>
      <c r="V8" s="26"/>
      <c r="W8" s="26"/>
      <c r="X8" s="26"/>
      <c r="Y8" s="26"/>
      <c r="Z8" s="26"/>
      <c r="AA8" s="26"/>
      <c r="AB8" s="26"/>
      <c r="AC8" s="26"/>
      <c r="AD8" s="26"/>
      <c r="AE8" s="26"/>
      <c r="AF8" s="26"/>
      <c r="AG8" s="26"/>
      <c r="AH8" s="26"/>
      <c r="AI8" s="26"/>
      <c r="AJ8" s="26"/>
      <c r="AK8" s="26"/>
      <c r="AL8" s="26"/>
    </row>
    <row r="9" spans="1:38" x14ac:dyDescent="0.25">
      <c r="B9" s="14" t="s">
        <v>23</v>
      </c>
      <c r="D9" s="39">
        <f>7480-D8</f>
        <v>6871</v>
      </c>
      <c r="E9" s="19"/>
      <c r="F9" s="17">
        <f>1695-F8</f>
        <v>1244</v>
      </c>
      <c r="G9" s="17">
        <v>1624</v>
      </c>
      <c r="H9" s="17">
        <f>2351-H8</f>
        <v>1417</v>
      </c>
      <c r="I9" s="17">
        <v>2803</v>
      </c>
      <c r="J9" s="39">
        <v>7088</v>
      </c>
      <c r="L9" s="17">
        <v>1766</v>
      </c>
      <c r="M9" s="17">
        <v>2533</v>
      </c>
      <c r="N9" s="17">
        <v>2326</v>
      </c>
      <c r="O9" s="17">
        <v>3385</v>
      </c>
      <c r="P9" s="39">
        <v>10010</v>
      </c>
      <c r="R9" s="17">
        <v>2250</v>
      </c>
      <c r="T9" s="26"/>
      <c r="U9" s="26"/>
      <c r="V9" s="26"/>
      <c r="W9" s="26"/>
      <c r="X9" s="26"/>
      <c r="Y9" s="26"/>
      <c r="Z9" s="26"/>
      <c r="AA9" s="26"/>
      <c r="AB9" s="26"/>
      <c r="AC9" s="26"/>
      <c r="AD9" s="26"/>
      <c r="AE9" s="26"/>
      <c r="AF9" s="26"/>
      <c r="AG9" s="26"/>
      <c r="AH9" s="26"/>
      <c r="AI9" s="26"/>
      <c r="AJ9" s="26"/>
      <c r="AK9" s="26"/>
      <c r="AL9" s="26"/>
    </row>
    <row r="10" spans="1:38" ht="13" x14ac:dyDescent="0.25">
      <c r="B10" s="8" t="s">
        <v>9</v>
      </c>
      <c r="D10" s="42">
        <v>96231</v>
      </c>
      <c r="E10" s="19"/>
      <c r="F10" s="37">
        <v>21622</v>
      </c>
      <c r="G10" s="37">
        <v>23087</v>
      </c>
      <c r="H10" s="37">
        <v>24517</v>
      </c>
      <c r="I10" s="37">
        <v>31316</v>
      </c>
      <c r="J10" s="42">
        <v>100542</v>
      </c>
      <c r="L10" s="37">
        <v>27735</v>
      </c>
      <c r="M10" s="37">
        <v>29688</v>
      </c>
      <c r="N10" s="37">
        <v>30041</v>
      </c>
      <c r="O10" s="37">
        <v>38597</v>
      </c>
      <c r="P10" s="42">
        <v>126061</v>
      </c>
      <c r="R10" s="37">
        <f>SUM(R5:R9)</f>
        <v>30577</v>
      </c>
      <c r="T10" s="26"/>
      <c r="U10" s="26"/>
      <c r="V10" s="26"/>
      <c r="W10" s="26"/>
      <c r="X10" s="26"/>
      <c r="Y10" s="26"/>
      <c r="Z10" s="26"/>
      <c r="AA10" s="26"/>
      <c r="AB10" s="26"/>
      <c r="AC10" s="26"/>
      <c r="AD10" s="26"/>
      <c r="AE10" s="26"/>
      <c r="AF10" s="26"/>
      <c r="AG10" s="26"/>
      <c r="AH10" s="26"/>
      <c r="AI10" s="26"/>
      <c r="AJ10" s="26"/>
      <c r="AK10" s="26"/>
      <c r="AL10" s="26"/>
    </row>
    <row r="11" spans="1:38" ht="13" x14ac:dyDescent="0.25">
      <c r="B11" s="6"/>
      <c r="D11" s="18"/>
      <c r="E11" s="18"/>
      <c r="F11" s="20"/>
      <c r="G11" s="20"/>
      <c r="H11" s="20"/>
      <c r="I11" s="20"/>
      <c r="J11" s="18"/>
      <c r="L11" s="20"/>
      <c r="M11" s="20"/>
      <c r="N11" s="20"/>
      <c r="O11" s="20"/>
      <c r="P11" s="18"/>
      <c r="R11" s="20"/>
      <c r="T11" s="26"/>
      <c r="U11" s="26"/>
      <c r="V11" s="26"/>
      <c r="W11" s="26"/>
      <c r="X11" s="26"/>
      <c r="Y11" s="26"/>
      <c r="Z11" s="26"/>
      <c r="AA11" s="26"/>
      <c r="AB11" s="26"/>
      <c r="AC11" s="26"/>
      <c r="AD11" s="26"/>
      <c r="AE11" s="26"/>
      <c r="AF11" s="26"/>
      <c r="AG11" s="26"/>
      <c r="AH11" s="26"/>
      <c r="AI11" s="26"/>
      <c r="AJ11" s="26"/>
      <c r="AK11" s="26"/>
      <c r="AL11" s="26"/>
    </row>
    <row r="12" spans="1:38" x14ac:dyDescent="0.25">
      <c r="B12" s="14" t="s">
        <v>180</v>
      </c>
      <c r="D12" s="43">
        <v>-139</v>
      </c>
      <c r="E12" s="21"/>
      <c r="F12" s="17"/>
      <c r="G12" s="17"/>
      <c r="H12" s="17"/>
      <c r="I12" s="17"/>
      <c r="J12" s="39"/>
      <c r="L12" s="17"/>
      <c r="M12" s="17">
        <v>0</v>
      </c>
      <c r="N12" s="17">
        <v>0</v>
      </c>
      <c r="O12" s="17">
        <v>0</v>
      </c>
      <c r="P12" s="39">
        <v>0</v>
      </c>
      <c r="R12" s="17"/>
      <c r="T12" s="26"/>
      <c r="U12" s="26"/>
      <c r="V12" s="26"/>
      <c r="W12" s="26"/>
      <c r="X12" s="26"/>
      <c r="Y12" s="26"/>
      <c r="Z12" s="26"/>
      <c r="AA12" s="26"/>
      <c r="AB12" s="26"/>
      <c r="AC12" s="26"/>
      <c r="AD12" s="26"/>
      <c r="AE12" s="26"/>
      <c r="AF12" s="26"/>
      <c r="AG12" s="26"/>
      <c r="AH12" s="26"/>
      <c r="AI12" s="26"/>
      <c r="AJ12" s="26"/>
      <c r="AK12" s="26"/>
      <c r="AL12" s="26"/>
    </row>
    <row r="13" spans="1:38" ht="13" x14ac:dyDescent="0.25">
      <c r="B13" s="14" t="s">
        <v>18</v>
      </c>
      <c r="D13" s="39">
        <v>-21507</v>
      </c>
      <c r="E13" s="18"/>
      <c r="F13" s="17">
        <v>-5878</v>
      </c>
      <c r="G13" s="17">
        <v>-6260</v>
      </c>
      <c r="H13" s="17">
        <v>-6515</v>
      </c>
      <c r="I13" s="17">
        <v>-8370</v>
      </c>
      <c r="J13" s="39">
        <v>-27023</v>
      </c>
      <c r="L13" s="17">
        <v>-7964</v>
      </c>
      <c r="M13" s="17">
        <v>-8209</v>
      </c>
      <c r="N13" s="17">
        <v>-7589</v>
      </c>
      <c r="O13" s="17">
        <v>-11102</v>
      </c>
      <c r="P13" s="39">
        <v>-34864</v>
      </c>
      <c r="R13" s="17">
        <v>-13792</v>
      </c>
      <c r="T13" s="26"/>
      <c r="U13" s="26"/>
      <c r="V13" s="26"/>
      <c r="W13" s="26"/>
      <c r="X13" s="26"/>
      <c r="Y13" s="26"/>
      <c r="Z13" s="26"/>
      <c r="AA13" s="26"/>
      <c r="AB13" s="26"/>
      <c r="AC13" s="26"/>
      <c r="AD13" s="26"/>
      <c r="AE13" s="26"/>
      <c r="AF13" s="26"/>
      <c r="AG13" s="26"/>
      <c r="AH13" s="26"/>
      <c r="AI13" s="26"/>
      <c r="AJ13" s="26"/>
      <c r="AK13" s="26"/>
      <c r="AL13" s="26"/>
    </row>
    <row r="14" spans="1:38" x14ac:dyDescent="0.25">
      <c r="B14" s="14" t="s">
        <v>19</v>
      </c>
      <c r="D14" s="39">
        <v>-25030</v>
      </c>
      <c r="E14" s="19"/>
      <c r="F14" s="17">
        <v>-5926</v>
      </c>
      <c r="G14" s="17">
        <v>-6621</v>
      </c>
      <c r="H14" s="17">
        <v>-7002</v>
      </c>
      <c r="I14" s="17">
        <v>-9452</v>
      </c>
      <c r="J14" s="39">
        <v>-29001</v>
      </c>
      <c r="L14" s="17">
        <v>-7832</v>
      </c>
      <c r="M14" s="17">
        <v>-8628</v>
      </c>
      <c r="N14" s="17">
        <v>-7970</v>
      </c>
      <c r="O14" s="17">
        <v>-9250</v>
      </c>
      <c r="P14" s="39">
        <v>-33680</v>
      </c>
      <c r="R14" s="17">
        <v>-9021</v>
      </c>
      <c r="T14" s="26"/>
      <c r="U14" s="26"/>
      <c r="V14" s="26"/>
      <c r="W14" s="26"/>
      <c r="X14" s="26"/>
      <c r="Y14" s="26"/>
      <c r="Z14" s="26"/>
      <c r="AA14" s="26"/>
      <c r="AB14" s="26"/>
      <c r="AC14" s="26"/>
      <c r="AD14" s="26"/>
      <c r="AE14" s="26"/>
      <c r="AF14" s="26"/>
      <c r="AG14" s="26"/>
      <c r="AH14" s="26"/>
      <c r="AI14" s="26"/>
      <c r="AJ14" s="26"/>
      <c r="AK14" s="26"/>
      <c r="AL14" s="26"/>
    </row>
    <row r="15" spans="1:38" x14ac:dyDescent="0.25">
      <c r="B15" s="14" t="s">
        <v>20</v>
      </c>
      <c r="D15" s="39">
        <v>-16422</v>
      </c>
      <c r="E15" s="19"/>
      <c r="F15" s="17">
        <v>-4090</v>
      </c>
      <c r="G15" s="17">
        <v>-4294</v>
      </c>
      <c r="H15" s="17">
        <v>-4709</v>
      </c>
      <c r="I15" s="17">
        <v>-6901</v>
      </c>
      <c r="J15" s="39">
        <v>-19994</v>
      </c>
      <c r="L15" s="17">
        <v>-5799</v>
      </c>
      <c r="M15" s="17">
        <v>-5375</v>
      </c>
      <c r="N15" s="17">
        <v>-4653</v>
      </c>
      <c r="O15" s="17">
        <v>-4879</v>
      </c>
      <c r="P15" s="39">
        <v>-20706</v>
      </c>
      <c r="R15" s="17">
        <v>-7468</v>
      </c>
      <c r="T15" s="26"/>
      <c r="U15" s="26"/>
      <c r="V15" s="26"/>
      <c r="W15" s="26"/>
      <c r="X15" s="26"/>
      <c r="Y15" s="26"/>
      <c r="Z15" s="26"/>
      <c r="AA15" s="26"/>
      <c r="AB15" s="26"/>
      <c r="AC15" s="26"/>
      <c r="AD15" s="26"/>
      <c r="AE15" s="26"/>
      <c r="AF15" s="26"/>
      <c r="AG15" s="26"/>
      <c r="AH15" s="26"/>
      <c r="AI15" s="26"/>
      <c r="AJ15" s="26"/>
      <c r="AK15" s="26"/>
      <c r="AL15" s="26"/>
    </row>
    <row r="16" spans="1:38" x14ac:dyDescent="0.25">
      <c r="B16" s="14" t="s">
        <v>21</v>
      </c>
      <c r="D16" s="39">
        <v>-675</v>
      </c>
      <c r="E16" s="19"/>
      <c r="F16" s="17">
        <v>-167</v>
      </c>
      <c r="G16" s="17">
        <v>-198</v>
      </c>
      <c r="H16" s="17">
        <v>-202</v>
      </c>
      <c r="I16" s="17">
        <v>-210</v>
      </c>
      <c r="J16" s="39">
        <v>-777</v>
      </c>
      <c r="L16" s="17">
        <v>-203</v>
      </c>
      <c r="M16" s="17">
        <v>-207</v>
      </c>
      <c r="N16" s="17">
        <v>-225</v>
      </c>
      <c r="O16" s="17">
        <v>-218</v>
      </c>
      <c r="P16" s="39">
        <v>-853</v>
      </c>
      <c r="R16" s="17">
        <v>-210</v>
      </c>
      <c r="T16" s="26"/>
      <c r="U16" s="26"/>
      <c r="V16" s="26"/>
      <c r="W16" s="26"/>
      <c r="X16" s="26"/>
      <c r="Y16" s="26"/>
      <c r="Z16" s="26"/>
      <c r="AA16" s="26"/>
      <c r="AB16" s="26"/>
      <c r="AC16" s="26"/>
      <c r="AD16" s="26"/>
      <c r="AE16" s="26"/>
      <c r="AF16" s="26"/>
      <c r="AG16" s="26"/>
      <c r="AH16" s="26"/>
      <c r="AI16" s="26"/>
      <c r="AJ16" s="26"/>
      <c r="AK16" s="26"/>
      <c r="AL16" s="26"/>
    </row>
    <row r="17" spans="2:38" x14ac:dyDescent="0.25">
      <c r="B17" s="14" t="s">
        <v>22</v>
      </c>
      <c r="D17" s="39">
        <v>-785</v>
      </c>
      <c r="E17" s="19"/>
      <c r="F17" s="17">
        <v>-180</v>
      </c>
      <c r="G17" s="17">
        <v>-219</v>
      </c>
      <c r="H17" s="17">
        <v>-238</v>
      </c>
      <c r="I17" s="17">
        <v>-336</v>
      </c>
      <c r="J17" s="39">
        <v>-973</v>
      </c>
      <c r="L17" s="17">
        <v>-343</v>
      </c>
      <c r="M17" s="17">
        <v>-386</v>
      </c>
      <c r="N17" s="17">
        <v>-321</v>
      </c>
      <c r="O17" s="17">
        <v>-451</v>
      </c>
      <c r="P17" s="39">
        <v>-1501</v>
      </c>
      <c r="Q17" s="61"/>
      <c r="R17" s="17">
        <v>-281</v>
      </c>
      <c r="S17" s="61"/>
      <c r="T17" s="26"/>
      <c r="U17" s="26"/>
      <c r="V17" s="26"/>
      <c r="W17" s="26"/>
      <c r="X17" s="26"/>
      <c r="Y17" s="26"/>
      <c r="Z17" s="26"/>
      <c r="AA17" s="26"/>
      <c r="AB17" s="26"/>
      <c r="AC17" s="26"/>
      <c r="AD17" s="26"/>
      <c r="AE17" s="26"/>
      <c r="AF17" s="26"/>
      <c r="AG17" s="26"/>
      <c r="AH17" s="26"/>
      <c r="AI17" s="26"/>
      <c r="AJ17" s="26"/>
      <c r="AK17" s="26"/>
      <c r="AL17" s="26"/>
    </row>
    <row r="18" spans="2:38" x14ac:dyDescent="0.25">
      <c r="B18" s="14" t="s">
        <v>27</v>
      </c>
      <c r="D18" s="39">
        <f>-3371-246</f>
        <v>-3617</v>
      </c>
      <c r="E18" s="19"/>
      <c r="F18" s="17">
        <v>-804</v>
      </c>
      <c r="G18" s="17">
        <v>-1039</v>
      </c>
      <c r="H18" s="17">
        <f>-155-784</f>
        <v>-939</v>
      </c>
      <c r="I18" s="17">
        <v>-713</v>
      </c>
      <c r="J18" s="39">
        <f>-3073-422</f>
        <v>-3495</v>
      </c>
      <c r="L18" s="17">
        <v>-409</v>
      </c>
      <c r="M18" s="17">
        <v>-1434</v>
      </c>
      <c r="N18" s="17">
        <v>-1195</v>
      </c>
      <c r="O18" s="17">
        <v>-1972</v>
      </c>
      <c r="P18" s="39">
        <v>-5010</v>
      </c>
      <c r="Q18" s="61"/>
      <c r="R18" s="17">
        <v>-1344</v>
      </c>
      <c r="S18" s="61"/>
      <c r="T18" s="26"/>
      <c r="U18" s="26"/>
      <c r="V18" s="26"/>
      <c r="W18" s="26"/>
      <c r="X18" s="26"/>
      <c r="Y18" s="26"/>
      <c r="Z18" s="26"/>
      <c r="AA18" s="26"/>
      <c r="AB18" s="26"/>
      <c r="AC18" s="26"/>
      <c r="AD18" s="26"/>
      <c r="AE18" s="26"/>
      <c r="AF18" s="26"/>
      <c r="AG18" s="26"/>
      <c r="AH18" s="26"/>
      <c r="AI18" s="26"/>
      <c r="AJ18" s="26"/>
      <c r="AK18" s="26"/>
      <c r="AL18" s="26"/>
    </row>
    <row r="19" spans="2:38" ht="13" x14ac:dyDescent="0.25">
      <c r="B19" s="8" t="s">
        <v>28</v>
      </c>
      <c r="D19" s="42">
        <v>-68036</v>
      </c>
      <c r="E19" s="19"/>
      <c r="F19" s="37">
        <v>-17045</v>
      </c>
      <c r="G19" s="37">
        <v>-18631</v>
      </c>
      <c r="H19" s="37">
        <v>-19605</v>
      </c>
      <c r="I19" s="37">
        <v>-25982</v>
      </c>
      <c r="J19" s="42">
        <v>-81263</v>
      </c>
      <c r="L19" s="37">
        <v>-22550</v>
      </c>
      <c r="M19" s="37">
        <v>-24239</v>
      </c>
      <c r="N19" s="37">
        <v>-21953</v>
      </c>
      <c r="O19" s="37">
        <v>-27872</v>
      </c>
      <c r="P19" s="42">
        <v>-96614</v>
      </c>
      <c r="Q19" s="61"/>
      <c r="R19" s="37">
        <f>SUM(R13:R18)</f>
        <v>-32116</v>
      </c>
      <c r="S19" s="61"/>
      <c r="T19" s="26"/>
      <c r="U19" s="26"/>
      <c r="V19" s="26"/>
      <c r="W19" s="26"/>
      <c r="X19" s="26"/>
      <c r="Y19" s="26"/>
      <c r="Z19" s="26"/>
      <c r="AA19" s="26"/>
      <c r="AB19" s="26"/>
      <c r="AC19" s="26"/>
      <c r="AD19" s="26"/>
      <c r="AE19" s="26"/>
      <c r="AF19" s="26"/>
      <c r="AG19" s="26"/>
      <c r="AH19" s="26"/>
      <c r="AI19" s="26"/>
      <c r="AJ19" s="26"/>
      <c r="AK19" s="26"/>
      <c r="AL19" s="26"/>
    </row>
    <row r="20" spans="2:38" ht="13" x14ac:dyDescent="0.25">
      <c r="B20" s="14"/>
      <c r="D20" s="18"/>
      <c r="E20" s="18"/>
      <c r="F20" s="17"/>
      <c r="G20" s="17"/>
      <c r="H20" s="17"/>
      <c r="I20" s="17"/>
      <c r="J20" s="18"/>
      <c r="L20" s="17"/>
      <c r="M20" s="17"/>
      <c r="N20" s="17"/>
      <c r="O20" s="17"/>
      <c r="P20" s="18"/>
      <c r="Q20" s="61"/>
      <c r="R20" s="17"/>
      <c r="S20" s="61"/>
      <c r="T20" s="26"/>
      <c r="U20" s="26"/>
      <c r="V20" s="26"/>
      <c r="W20" s="26"/>
      <c r="X20" s="26"/>
      <c r="Y20" s="26"/>
      <c r="Z20" s="26"/>
      <c r="AA20" s="26"/>
      <c r="AB20" s="26"/>
      <c r="AC20" s="26"/>
      <c r="AD20" s="26"/>
      <c r="AE20" s="26"/>
      <c r="AF20" s="26"/>
      <c r="AG20" s="26"/>
      <c r="AH20" s="26"/>
      <c r="AI20" s="26"/>
      <c r="AJ20" s="26"/>
      <c r="AK20" s="26"/>
      <c r="AL20" s="26"/>
    </row>
    <row r="21" spans="2:38" s="11" customFormat="1" ht="13" x14ac:dyDescent="0.3">
      <c r="B21" s="14" t="s">
        <v>24</v>
      </c>
      <c r="C21" s="1"/>
      <c r="D21" s="39">
        <v>-12771</v>
      </c>
      <c r="E21" s="22"/>
      <c r="F21" s="17">
        <v>-3383</v>
      </c>
      <c r="G21" s="17">
        <v>-3565</v>
      </c>
      <c r="H21" s="17">
        <v>-3578</v>
      </c>
      <c r="I21" s="17">
        <v>-4612</v>
      </c>
      <c r="J21" s="39">
        <v>-15138</v>
      </c>
      <c r="K21" s="1"/>
      <c r="L21" s="17">
        <v>-4430</v>
      </c>
      <c r="M21" s="17">
        <v>-4413</v>
      </c>
      <c r="N21" s="17">
        <v>-4562</v>
      </c>
      <c r="O21" s="17">
        <v>-4966</v>
      </c>
      <c r="P21" s="39">
        <v>-18371</v>
      </c>
      <c r="Q21" s="62"/>
      <c r="R21" s="17">
        <v>-5272</v>
      </c>
      <c r="S21" s="62"/>
      <c r="T21" s="26"/>
      <c r="U21" s="26"/>
      <c r="V21" s="26"/>
      <c r="W21" s="26"/>
      <c r="X21" s="26"/>
      <c r="Y21" s="26"/>
      <c r="Z21" s="26"/>
      <c r="AA21" s="26"/>
      <c r="AB21" s="26"/>
      <c r="AC21" s="26"/>
      <c r="AD21" s="26"/>
      <c r="AE21" s="26"/>
      <c r="AF21" s="26"/>
      <c r="AG21" s="26"/>
      <c r="AH21" s="26"/>
      <c r="AI21" s="26"/>
      <c r="AJ21" s="26"/>
      <c r="AK21" s="26"/>
      <c r="AL21" s="26"/>
    </row>
    <row r="22" spans="2:38" s="11" customFormat="1" ht="13" x14ac:dyDescent="0.3">
      <c r="B22" s="14" t="s">
        <v>50</v>
      </c>
      <c r="C22" s="1"/>
      <c r="D22" s="39">
        <v>-832</v>
      </c>
      <c r="E22" s="22"/>
      <c r="F22" s="17">
        <v>0</v>
      </c>
      <c r="G22" s="17">
        <v>0</v>
      </c>
      <c r="H22" s="17">
        <v>0</v>
      </c>
      <c r="I22" s="17">
        <v>-285</v>
      </c>
      <c r="J22" s="39">
        <v>-285</v>
      </c>
      <c r="K22" s="1"/>
      <c r="L22" s="17"/>
      <c r="M22" s="17"/>
      <c r="N22" s="17"/>
      <c r="O22" s="17">
        <v>-1714</v>
      </c>
      <c r="P22" s="39">
        <v>-1714</v>
      </c>
      <c r="R22" s="17">
        <v>-1009</v>
      </c>
      <c r="S22" s="62"/>
      <c r="T22" s="26"/>
      <c r="U22" s="26"/>
      <c r="V22" s="26"/>
      <c r="W22" s="26"/>
      <c r="X22" s="26"/>
      <c r="Y22" s="26"/>
      <c r="Z22" s="26"/>
      <c r="AA22" s="26"/>
      <c r="AB22" s="26"/>
      <c r="AC22" s="26"/>
      <c r="AD22" s="26"/>
      <c r="AE22" s="26"/>
      <c r="AF22" s="26"/>
      <c r="AG22" s="26"/>
      <c r="AH22" s="26"/>
      <c r="AI22" s="26"/>
      <c r="AJ22" s="26"/>
      <c r="AK22" s="26"/>
      <c r="AL22" s="26"/>
    </row>
    <row r="23" spans="2:38" ht="13" x14ac:dyDescent="0.3">
      <c r="B23" s="14" t="s">
        <v>29</v>
      </c>
      <c r="D23" s="39">
        <v>-1691</v>
      </c>
      <c r="E23" s="21"/>
      <c r="F23" s="17">
        <v>-2823</v>
      </c>
      <c r="G23" s="17">
        <v>-2518</v>
      </c>
      <c r="H23" s="17">
        <v>-4986</v>
      </c>
      <c r="I23" s="17">
        <v>-9565</v>
      </c>
      <c r="J23" s="39">
        <v>-19892</v>
      </c>
      <c r="L23" s="17">
        <v>-3289</v>
      </c>
      <c r="M23" s="17">
        <v>-5441</v>
      </c>
      <c r="N23" s="17">
        <v>-5451</v>
      </c>
      <c r="O23" s="17">
        <v>-6986</v>
      </c>
      <c r="P23" s="39">
        <v>-21167</v>
      </c>
      <c r="Q23" s="62"/>
      <c r="R23" s="17">
        <v>-10568</v>
      </c>
      <c r="S23" s="61"/>
      <c r="T23" s="26"/>
      <c r="U23" s="26"/>
      <c r="V23" s="26"/>
      <c r="W23" s="26"/>
      <c r="X23" s="26"/>
      <c r="Y23" s="26"/>
      <c r="Z23" s="26"/>
      <c r="AA23" s="26"/>
      <c r="AB23" s="26"/>
      <c r="AC23" s="26"/>
      <c r="AD23" s="26"/>
      <c r="AE23" s="26"/>
      <c r="AF23" s="26"/>
      <c r="AG23" s="26"/>
      <c r="AH23" s="26"/>
      <c r="AI23" s="26"/>
      <c r="AJ23" s="26"/>
      <c r="AK23" s="26"/>
      <c r="AL23" s="26"/>
    </row>
    <row r="24" spans="2:38" ht="13" x14ac:dyDescent="0.3">
      <c r="B24" s="14" t="s">
        <v>30</v>
      </c>
      <c r="D24" s="39">
        <v>585</v>
      </c>
      <c r="E24" s="23"/>
      <c r="F24" s="17">
        <v>119</v>
      </c>
      <c r="G24" s="17">
        <v>85</v>
      </c>
      <c r="H24" s="17">
        <v>76</v>
      </c>
      <c r="I24" s="17">
        <v>56</v>
      </c>
      <c r="J24" s="39">
        <v>336</v>
      </c>
      <c r="L24" s="17">
        <v>130</v>
      </c>
      <c r="M24" s="17">
        <v>246</v>
      </c>
      <c r="N24" s="17">
        <v>340</v>
      </c>
      <c r="O24" s="17">
        <v>253</v>
      </c>
      <c r="P24" s="39">
        <v>969</v>
      </c>
      <c r="Q24" s="62"/>
      <c r="R24" s="17">
        <v>256</v>
      </c>
      <c r="S24" s="61"/>
      <c r="T24" s="26"/>
      <c r="U24" s="26"/>
      <c r="V24" s="26"/>
      <c r="W24" s="26"/>
      <c r="X24" s="26"/>
      <c r="Y24" s="26"/>
      <c r="Z24" s="26"/>
      <c r="AA24" s="26"/>
      <c r="AB24" s="26"/>
      <c r="AC24" s="26"/>
      <c r="AD24" s="26"/>
      <c r="AE24" s="26"/>
      <c r="AF24" s="26"/>
      <c r="AG24" s="26"/>
      <c r="AH24" s="26"/>
      <c r="AI24" s="26"/>
      <c r="AJ24" s="26"/>
      <c r="AK24" s="26"/>
      <c r="AL24" s="26"/>
    </row>
    <row r="25" spans="2:38" ht="13" x14ac:dyDescent="0.3">
      <c r="B25" s="14" t="s">
        <v>31</v>
      </c>
      <c r="D25" s="39">
        <v>-1459</v>
      </c>
      <c r="E25" s="23"/>
      <c r="F25" s="17">
        <v>-611</v>
      </c>
      <c r="G25" s="17">
        <v>-630</v>
      </c>
      <c r="H25" s="17">
        <v>-627</v>
      </c>
      <c r="I25" s="17">
        <v>-1101</v>
      </c>
      <c r="J25" s="39">
        <v>-2969</v>
      </c>
      <c r="L25" s="17">
        <v>-962</v>
      </c>
      <c r="M25" s="17">
        <v>-955</v>
      </c>
      <c r="N25" s="17">
        <v>-993</v>
      </c>
      <c r="O25" s="17">
        <v>-1343</v>
      </c>
      <c r="P25" s="39">
        <v>-4253</v>
      </c>
      <c r="Q25" s="62"/>
      <c r="R25" s="17">
        <v>-6757</v>
      </c>
      <c r="S25" s="61"/>
      <c r="T25" s="26"/>
      <c r="U25" s="26"/>
      <c r="V25" s="26"/>
      <c r="W25" s="26"/>
      <c r="X25" s="26"/>
      <c r="Y25" s="26"/>
      <c r="Z25" s="26"/>
      <c r="AA25" s="26"/>
      <c r="AB25" s="26"/>
      <c r="AC25" s="26"/>
      <c r="AD25" s="26"/>
      <c r="AE25" s="26"/>
      <c r="AF25" s="26"/>
      <c r="AG25" s="26"/>
      <c r="AH25" s="26"/>
      <c r="AI25" s="26"/>
      <c r="AJ25" s="26"/>
      <c r="AK25" s="26"/>
      <c r="AL25" s="26"/>
    </row>
    <row r="26" spans="2:38" ht="13" x14ac:dyDescent="0.3">
      <c r="B26" s="14" t="s">
        <v>149</v>
      </c>
      <c r="D26" s="39">
        <v>-10</v>
      </c>
      <c r="E26" s="23"/>
      <c r="F26" s="17">
        <v>-11</v>
      </c>
      <c r="G26" s="17">
        <v>49</v>
      </c>
      <c r="H26" s="17">
        <v>-15</v>
      </c>
      <c r="I26" s="17">
        <v>-186</v>
      </c>
      <c r="J26" s="39">
        <v>-163</v>
      </c>
      <c r="L26" s="17">
        <v>39</v>
      </c>
      <c r="M26" s="17">
        <v>-61</v>
      </c>
      <c r="N26" s="17">
        <v>47</v>
      </c>
      <c r="O26" s="17">
        <v>-222</v>
      </c>
      <c r="P26" s="39">
        <v>-197</v>
      </c>
      <c r="Q26" s="62"/>
      <c r="R26" s="17">
        <v>-85</v>
      </c>
      <c r="S26" s="61"/>
      <c r="T26" s="26"/>
      <c r="U26" s="26"/>
      <c r="V26" s="26"/>
      <c r="W26" s="26"/>
      <c r="X26" s="26"/>
      <c r="Y26" s="26"/>
      <c r="Z26" s="26"/>
      <c r="AA26" s="26"/>
      <c r="AB26" s="26"/>
      <c r="AC26" s="26"/>
      <c r="AD26" s="26"/>
      <c r="AE26" s="26"/>
      <c r="AF26" s="26"/>
      <c r="AG26" s="26"/>
      <c r="AH26" s="26"/>
      <c r="AI26" s="26"/>
      <c r="AJ26" s="26"/>
      <c r="AK26" s="26"/>
      <c r="AL26" s="26"/>
    </row>
    <row r="27" spans="2:38" ht="13" x14ac:dyDescent="0.3">
      <c r="B27" s="14" t="s">
        <v>51</v>
      </c>
      <c r="D27" s="39">
        <v>15855</v>
      </c>
      <c r="E27" s="23"/>
      <c r="F27" s="17">
        <v>0</v>
      </c>
      <c r="G27" s="17">
        <v>0</v>
      </c>
      <c r="H27" s="17">
        <v>0</v>
      </c>
      <c r="I27" s="17">
        <f t="shared" ref="I27" si="0">J27-SUM(F27:H27)</f>
        <v>0</v>
      </c>
      <c r="J27" s="39">
        <v>0</v>
      </c>
      <c r="L27" s="17">
        <v>0</v>
      </c>
      <c r="M27" s="17">
        <v>0</v>
      </c>
      <c r="N27" s="17">
        <v>0</v>
      </c>
      <c r="O27" s="17">
        <v>0</v>
      </c>
      <c r="P27" s="39" t="s">
        <v>25</v>
      </c>
      <c r="Q27" s="62"/>
      <c r="R27" s="17">
        <v>0</v>
      </c>
      <c r="S27" s="61"/>
      <c r="T27" s="26"/>
      <c r="U27" s="26"/>
      <c r="V27" s="26"/>
      <c r="W27" s="26"/>
      <c r="X27" s="26"/>
      <c r="Y27" s="26"/>
      <c r="Z27" s="26"/>
      <c r="AA27" s="26"/>
      <c r="AB27" s="26"/>
      <c r="AC27" s="26"/>
      <c r="AD27" s="26"/>
      <c r="AE27" s="26"/>
      <c r="AF27" s="26"/>
      <c r="AG27" s="26"/>
      <c r="AH27" s="26"/>
      <c r="AI27" s="26"/>
      <c r="AJ27" s="26"/>
      <c r="AK27" s="26"/>
      <c r="AL27" s="26"/>
    </row>
    <row r="28" spans="2:38" ht="13" x14ac:dyDescent="0.3">
      <c r="B28" s="14" t="s">
        <v>32</v>
      </c>
      <c r="D28" s="39">
        <v>-4380</v>
      </c>
      <c r="E28" s="24"/>
      <c r="F28" s="17">
        <v>-6430</v>
      </c>
      <c r="G28" s="17">
        <v>0</v>
      </c>
      <c r="H28" s="17"/>
      <c r="I28" s="17">
        <v>-620</v>
      </c>
      <c r="J28" s="39">
        <v>-7050</v>
      </c>
      <c r="L28" s="17">
        <v>0</v>
      </c>
      <c r="M28" s="17">
        <v>0</v>
      </c>
      <c r="N28" s="17"/>
      <c r="O28" s="17">
        <v>0</v>
      </c>
      <c r="P28" s="39">
        <v>0</v>
      </c>
      <c r="Q28" s="62"/>
      <c r="R28" s="17">
        <v>-9256</v>
      </c>
      <c r="S28" s="61"/>
      <c r="T28" s="26"/>
      <c r="U28" s="26"/>
      <c r="V28" s="26"/>
      <c r="W28" s="26"/>
      <c r="X28" s="26"/>
      <c r="Y28" s="26"/>
      <c r="Z28" s="26"/>
      <c r="AA28" s="26"/>
      <c r="AB28" s="26"/>
      <c r="AC28" s="26"/>
      <c r="AD28" s="26"/>
      <c r="AE28" s="26"/>
      <c r="AF28" s="26"/>
      <c r="AG28" s="26"/>
      <c r="AH28" s="26"/>
      <c r="AI28" s="26"/>
      <c r="AJ28" s="26"/>
      <c r="AK28" s="26"/>
      <c r="AL28" s="26"/>
    </row>
    <row r="29" spans="2:38" ht="25" x14ac:dyDescent="0.3">
      <c r="B29" s="14" t="s">
        <v>178</v>
      </c>
      <c r="D29" s="39">
        <v>-758</v>
      </c>
      <c r="E29" s="23"/>
      <c r="F29" s="17">
        <v>170</v>
      </c>
      <c r="G29" s="17">
        <v>-584</v>
      </c>
      <c r="H29" s="17">
        <v>3939</v>
      </c>
      <c r="I29" s="17">
        <v>1756</v>
      </c>
      <c r="J29" s="39">
        <v>5281</v>
      </c>
      <c r="L29" s="17">
        <v>1299</v>
      </c>
      <c r="M29" s="17">
        <v>26</v>
      </c>
      <c r="N29" s="17">
        <v>698</v>
      </c>
      <c r="O29" s="17">
        <v>677</v>
      </c>
      <c r="P29" s="39">
        <v>2700</v>
      </c>
      <c r="Q29" s="62"/>
      <c r="R29" s="17">
        <v>-4440</v>
      </c>
      <c r="S29" s="61"/>
      <c r="T29" s="26"/>
      <c r="U29" s="26"/>
      <c r="V29" s="26"/>
      <c r="W29" s="26"/>
      <c r="X29" s="26"/>
      <c r="Y29" s="26"/>
      <c r="Z29" s="26"/>
      <c r="AA29" s="26"/>
      <c r="AB29" s="26"/>
      <c r="AC29" s="26"/>
      <c r="AD29" s="26"/>
      <c r="AE29" s="26"/>
      <c r="AF29" s="26"/>
      <c r="AG29" s="26"/>
      <c r="AH29" s="26"/>
      <c r="AI29" s="26"/>
      <c r="AJ29" s="26"/>
      <c r="AK29" s="26"/>
      <c r="AL29" s="26"/>
    </row>
    <row r="30" spans="2:38" ht="13" x14ac:dyDescent="0.3">
      <c r="B30" s="14" t="s">
        <v>52</v>
      </c>
      <c r="D30" s="39">
        <v>0</v>
      </c>
      <c r="E30" s="23"/>
      <c r="F30" s="17">
        <v>0</v>
      </c>
      <c r="G30" s="17">
        <v>0</v>
      </c>
      <c r="H30" s="17">
        <v>0</v>
      </c>
      <c r="I30" s="17">
        <v>1437</v>
      </c>
      <c r="J30" s="39">
        <v>1437</v>
      </c>
      <c r="L30" s="17"/>
      <c r="M30" s="17"/>
      <c r="N30" s="17">
        <v>0</v>
      </c>
      <c r="O30" s="17">
        <v>0</v>
      </c>
      <c r="P30" s="39">
        <v>0</v>
      </c>
      <c r="Q30" s="62"/>
      <c r="R30" s="17">
        <v>0</v>
      </c>
      <c r="S30" s="61"/>
      <c r="T30" s="26"/>
      <c r="U30" s="26"/>
      <c r="V30" s="26"/>
      <c r="W30" s="26"/>
      <c r="X30" s="26"/>
      <c r="Y30" s="26"/>
      <c r="Z30" s="26"/>
      <c r="AA30" s="26"/>
      <c r="AB30" s="26"/>
      <c r="AC30" s="26"/>
      <c r="AD30" s="26"/>
      <c r="AE30" s="26"/>
      <c r="AF30" s="26"/>
      <c r="AG30" s="26"/>
      <c r="AH30" s="26"/>
      <c r="AI30" s="26"/>
      <c r="AJ30" s="26"/>
      <c r="AK30" s="26"/>
      <c r="AL30" s="26"/>
    </row>
    <row r="31" spans="2:38" ht="25" x14ac:dyDescent="0.3">
      <c r="B31" s="14" t="s">
        <v>188</v>
      </c>
      <c r="D31" s="39">
        <v>60</v>
      </c>
      <c r="E31" s="24"/>
      <c r="F31" s="17">
        <v>-222</v>
      </c>
      <c r="G31" s="17">
        <v>-38</v>
      </c>
      <c r="H31" s="17">
        <v>0</v>
      </c>
      <c r="I31" s="17">
        <v>0</v>
      </c>
      <c r="J31" s="39">
        <v>-260</v>
      </c>
      <c r="L31" s="17">
        <v>0</v>
      </c>
      <c r="M31" s="17">
        <v>0</v>
      </c>
      <c r="N31" s="17"/>
      <c r="O31" s="17">
        <v>-559</v>
      </c>
      <c r="P31" s="39">
        <v>-559</v>
      </c>
      <c r="Q31" s="62"/>
      <c r="R31" s="17">
        <v>-12825</v>
      </c>
      <c r="S31" s="61"/>
      <c r="T31" s="26"/>
      <c r="U31" s="26"/>
      <c r="V31" s="26"/>
      <c r="W31" s="26"/>
      <c r="X31" s="26"/>
      <c r="Y31" s="26"/>
      <c r="Z31" s="26"/>
      <c r="AA31" s="26"/>
      <c r="AB31" s="26"/>
      <c r="AC31" s="26"/>
      <c r="AD31" s="26"/>
      <c r="AE31" s="26"/>
      <c r="AF31" s="26"/>
      <c r="AG31" s="26"/>
      <c r="AH31" s="26"/>
      <c r="AI31" s="26"/>
      <c r="AJ31" s="26"/>
      <c r="AK31" s="26"/>
      <c r="AL31" s="26"/>
    </row>
    <row r="32" spans="2:38" ht="13" x14ac:dyDescent="0.3">
      <c r="B32" s="14" t="s">
        <v>53</v>
      </c>
      <c r="D32" s="39">
        <v>418</v>
      </c>
      <c r="E32" s="24"/>
      <c r="F32" s="17"/>
      <c r="G32" s="17">
        <v>0</v>
      </c>
      <c r="H32" s="17">
        <v>0</v>
      </c>
      <c r="I32" s="17">
        <v>-124</v>
      </c>
      <c r="J32" s="39">
        <v>-124</v>
      </c>
      <c r="L32" s="17"/>
      <c r="M32" s="17"/>
      <c r="N32" s="17"/>
      <c r="O32" s="17">
        <v>0</v>
      </c>
      <c r="P32" s="39">
        <v>0</v>
      </c>
      <c r="Q32" s="62"/>
      <c r="R32" s="17">
        <v>0</v>
      </c>
      <c r="S32" s="61"/>
      <c r="T32" s="26"/>
      <c r="U32" s="26"/>
      <c r="V32" s="26"/>
      <c r="W32" s="26"/>
      <c r="X32" s="26"/>
      <c r="Y32" s="26"/>
      <c r="Z32" s="26"/>
      <c r="AA32" s="26"/>
      <c r="AB32" s="26"/>
      <c r="AC32" s="26"/>
      <c r="AD32" s="26"/>
      <c r="AE32" s="26"/>
      <c r="AF32" s="26"/>
      <c r="AG32" s="26"/>
      <c r="AH32" s="26"/>
      <c r="AI32" s="26"/>
      <c r="AJ32" s="26"/>
      <c r="AK32" s="26"/>
      <c r="AL32" s="26"/>
    </row>
    <row r="33" spans="2:38" ht="25" x14ac:dyDescent="0.3">
      <c r="B33" s="14" t="s">
        <v>33</v>
      </c>
      <c r="D33" s="39">
        <v>324</v>
      </c>
      <c r="E33" s="25"/>
      <c r="F33" s="17">
        <v>46</v>
      </c>
      <c r="G33" s="17">
        <v>0</v>
      </c>
      <c r="H33" s="17">
        <v>0</v>
      </c>
      <c r="I33" s="17">
        <v>0</v>
      </c>
      <c r="J33" s="39">
        <v>46</v>
      </c>
      <c r="L33" s="17">
        <v>0</v>
      </c>
      <c r="M33" s="17">
        <v>0</v>
      </c>
      <c r="N33" s="17">
        <v>305</v>
      </c>
      <c r="O33" s="17">
        <v>0</v>
      </c>
      <c r="P33" s="39">
        <v>305</v>
      </c>
      <c r="Q33" s="62"/>
      <c r="R33" s="17">
        <v>0</v>
      </c>
      <c r="S33" s="61"/>
      <c r="T33" s="26"/>
      <c r="U33" s="26"/>
      <c r="V33" s="26"/>
      <c r="W33" s="26"/>
      <c r="X33" s="26"/>
      <c r="Y33" s="26"/>
      <c r="Z33" s="26"/>
      <c r="AA33" s="26"/>
      <c r="AB33" s="26"/>
      <c r="AC33" s="26"/>
      <c r="AD33" s="26"/>
      <c r="AE33" s="26"/>
      <c r="AF33" s="26"/>
      <c r="AG33" s="26"/>
      <c r="AH33" s="26"/>
      <c r="AI33" s="26"/>
      <c r="AJ33" s="26"/>
      <c r="AK33" s="26"/>
      <c r="AL33" s="26"/>
    </row>
    <row r="34" spans="2:38" ht="13" x14ac:dyDescent="0.3">
      <c r="B34" s="14" t="s">
        <v>150</v>
      </c>
      <c r="D34" s="39">
        <v>-138</v>
      </c>
      <c r="E34" s="23"/>
      <c r="F34" s="17">
        <v>-109</v>
      </c>
      <c r="G34" s="17">
        <v>-68</v>
      </c>
      <c r="H34" s="17">
        <v>-53</v>
      </c>
      <c r="I34" s="17">
        <v>-97</v>
      </c>
      <c r="J34" s="39">
        <v>-327</v>
      </c>
      <c r="L34" s="17">
        <v>-174</v>
      </c>
      <c r="M34" s="17">
        <v>-124</v>
      </c>
      <c r="N34" s="17">
        <v>-116</v>
      </c>
      <c r="O34" s="17">
        <v>-429</v>
      </c>
      <c r="P34" s="39">
        <v>-843</v>
      </c>
      <c r="Q34" s="62"/>
      <c r="R34" s="17">
        <v>-150</v>
      </c>
      <c r="S34" s="61"/>
      <c r="T34" s="26"/>
      <c r="U34" s="26"/>
      <c r="V34" s="26"/>
      <c r="W34" s="26"/>
      <c r="X34" s="26"/>
      <c r="Y34" s="26"/>
      <c r="Z34" s="26"/>
      <c r="AA34" s="26"/>
      <c r="AB34" s="26"/>
      <c r="AC34" s="26"/>
      <c r="AD34" s="26"/>
      <c r="AE34" s="26"/>
      <c r="AF34" s="26"/>
      <c r="AG34" s="26"/>
      <c r="AH34" s="26"/>
      <c r="AI34" s="26"/>
      <c r="AJ34" s="26"/>
      <c r="AK34" s="26"/>
      <c r="AL34" s="26"/>
    </row>
    <row r="35" spans="2:38" ht="13" x14ac:dyDescent="0.3">
      <c r="B35" s="14" t="s">
        <v>257</v>
      </c>
      <c r="D35" s="39"/>
      <c r="E35" s="23"/>
      <c r="F35" s="17"/>
      <c r="G35" s="17"/>
      <c r="H35" s="17"/>
      <c r="I35" s="17"/>
      <c r="J35" s="39"/>
      <c r="L35" s="17"/>
      <c r="M35" s="17"/>
      <c r="N35" s="17"/>
      <c r="O35" s="17"/>
      <c r="P35" s="39"/>
      <c r="Q35" s="62"/>
      <c r="R35" s="17">
        <v>-3736</v>
      </c>
      <c r="S35" s="61"/>
      <c r="T35" s="26"/>
      <c r="U35" s="26"/>
      <c r="V35" s="26"/>
      <c r="W35" s="26"/>
      <c r="X35" s="26"/>
      <c r="Y35" s="26"/>
      <c r="Z35" s="26"/>
      <c r="AA35" s="26"/>
      <c r="AB35" s="26"/>
      <c r="AC35" s="26"/>
      <c r="AD35" s="26"/>
      <c r="AE35" s="26"/>
      <c r="AF35" s="26"/>
      <c r="AG35" s="26"/>
      <c r="AH35" s="26"/>
      <c r="AI35" s="26"/>
      <c r="AJ35" s="26"/>
      <c r="AK35" s="26"/>
      <c r="AL35" s="26"/>
    </row>
    <row r="36" spans="2:38" ht="13" x14ac:dyDescent="0.3">
      <c r="B36" s="14" t="s">
        <v>187</v>
      </c>
      <c r="D36" s="39">
        <v>-980</v>
      </c>
      <c r="E36" s="25"/>
      <c r="F36" s="17">
        <v>-342</v>
      </c>
      <c r="G36" s="17">
        <v>436</v>
      </c>
      <c r="H36" s="17">
        <v>331</v>
      </c>
      <c r="I36" s="17">
        <v>11</v>
      </c>
      <c r="J36" s="39">
        <v>436</v>
      </c>
      <c r="L36" s="17">
        <v>-600</v>
      </c>
      <c r="M36" s="17">
        <v>812</v>
      </c>
      <c r="N36" s="17">
        <v>-205</v>
      </c>
      <c r="O36" s="17">
        <v>-950</v>
      </c>
      <c r="P36" s="39">
        <v>-943</v>
      </c>
      <c r="Q36" s="62"/>
      <c r="R36" s="17">
        <v>-1724</v>
      </c>
      <c r="S36" s="61"/>
      <c r="T36" s="26"/>
      <c r="U36" s="26"/>
      <c r="V36" s="26"/>
      <c r="W36" s="26"/>
      <c r="X36" s="26"/>
      <c r="Y36" s="26"/>
      <c r="Z36" s="26"/>
      <c r="AA36" s="26"/>
      <c r="AB36" s="26"/>
      <c r="AC36" s="26"/>
      <c r="AD36" s="26"/>
      <c r="AE36" s="26"/>
      <c r="AF36" s="26"/>
      <c r="AG36" s="26"/>
      <c r="AH36" s="26"/>
      <c r="AI36" s="26"/>
      <c r="AJ36" s="26"/>
      <c r="AK36" s="26"/>
      <c r="AL36" s="26"/>
    </row>
    <row r="37" spans="2:38" ht="13" x14ac:dyDescent="0.3">
      <c r="B37" s="8" t="s">
        <v>34</v>
      </c>
      <c r="D37" s="42">
        <v>22279</v>
      </c>
      <c r="E37" s="19"/>
      <c r="F37" s="37">
        <v>-9019</v>
      </c>
      <c r="G37" s="37">
        <v>-2377</v>
      </c>
      <c r="H37" s="37">
        <v>-1</v>
      </c>
      <c r="I37" s="37">
        <v>-7996</v>
      </c>
      <c r="J37" s="42">
        <v>-19393</v>
      </c>
      <c r="L37" s="37">
        <v>-2802</v>
      </c>
      <c r="M37" s="37">
        <v>-4461</v>
      </c>
      <c r="N37" s="37">
        <v>-1849</v>
      </c>
      <c r="O37" s="37">
        <v>-5514</v>
      </c>
      <c r="P37" s="42">
        <v>-14626</v>
      </c>
      <c r="Q37" s="62"/>
      <c r="R37" s="37">
        <f>SUM(R19:R36,R10)</f>
        <v>-57105</v>
      </c>
      <c r="S37" s="61"/>
      <c r="T37" s="26"/>
      <c r="U37" s="26"/>
      <c r="V37" s="26"/>
      <c r="W37" s="26"/>
      <c r="X37" s="26"/>
      <c r="Y37" s="26"/>
      <c r="Z37" s="26"/>
      <c r="AA37" s="26"/>
      <c r="AB37" s="26"/>
      <c r="AC37" s="26"/>
      <c r="AD37" s="26"/>
      <c r="AE37" s="26"/>
      <c r="AF37" s="26"/>
      <c r="AG37" s="26"/>
      <c r="AH37" s="26"/>
      <c r="AI37" s="26"/>
      <c r="AJ37" s="26"/>
      <c r="AK37" s="26"/>
      <c r="AL37" s="26"/>
    </row>
    <row r="38" spans="2:38" ht="13" x14ac:dyDescent="0.3">
      <c r="B38" s="14" t="s">
        <v>35</v>
      </c>
      <c r="D38" s="39">
        <v>-3428</v>
      </c>
      <c r="E38" s="24"/>
      <c r="F38" s="17">
        <v>-113</v>
      </c>
      <c r="G38" s="17">
        <v>-380</v>
      </c>
      <c r="H38" s="17">
        <v>-261</v>
      </c>
      <c r="I38" s="17">
        <v>-1079</v>
      </c>
      <c r="J38" s="39">
        <v>-1833</v>
      </c>
      <c r="L38" s="17">
        <v>345</v>
      </c>
      <c r="M38" s="17">
        <v>-516</v>
      </c>
      <c r="N38" s="17">
        <v>-505</v>
      </c>
      <c r="O38" s="17">
        <v>-395</v>
      </c>
      <c r="P38" s="39">
        <v>-1071</v>
      </c>
      <c r="Q38" s="62"/>
      <c r="R38" s="17">
        <v>2198</v>
      </c>
      <c r="S38" s="61"/>
      <c r="T38" s="26"/>
      <c r="U38" s="26"/>
      <c r="V38" s="26"/>
      <c r="W38" s="26"/>
      <c r="X38" s="26"/>
      <c r="Y38" s="26"/>
      <c r="Z38" s="26"/>
      <c r="AA38" s="26"/>
      <c r="AB38" s="26"/>
      <c r="AC38" s="26"/>
      <c r="AD38" s="26"/>
      <c r="AE38" s="26"/>
      <c r="AF38" s="26"/>
      <c r="AG38" s="26"/>
      <c r="AH38" s="26"/>
      <c r="AI38" s="26"/>
      <c r="AJ38" s="26"/>
      <c r="AK38" s="26"/>
      <c r="AL38" s="26"/>
    </row>
    <row r="39" spans="2:38" ht="13" x14ac:dyDescent="0.3">
      <c r="B39" s="8" t="s">
        <v>36</v>
      </c>
      <c r="D39" s="42">
        <v>18851</v>
      </c>
      <c r="E39" s="19"/>
      <c r="F39" s="37">
        <v>-9132</v>
      </c>
      <c r="G39" s="37">
        <v>-2757</v>
      </c>
      <c r="H39" s="37">
        <v>-262</v>
      </c>
      <c r="I39" s="37">
        <v>-9075</v>
      </c>
      <c r="J39" s="42">
        <v>-21226</v>
      </c>
      <c r="L39" s="37">
        <v>-2457</v>
      </c>
      <c r="M39" s="37">
        <v>-4977</v>
      </c>
      <c r="N39" s="37">
        <v>-2354</v>
      </c>
      <c r="O39" s="37">
        <v>-5909</v>
      </c>
      <c r="P39" s="42">
        <v>-15697</v>
      </c>
      <c r="Q39" s="62"/>
      <c r="R39" s="37">
        <f>SUM(R37:R38)</f>
        <v>-54907</v>
      </c>
      <c r="S39" s="61"/>
      <c r="T39" s="26"/>
      <c r="U39" s="26"/>
      <c r="V39" s="26"/>
      <c r="W39" s="26"/>
      <c r="X39" s="26"/>
      <c r="Y39" s="26"/>
      <c r="Z39" s="26"/>
      <c r="AA39" s="26"/>
      <c r="AB39" s="26"/>
      <c r="AC39" s="26"/>
      <c r="AD39" s="26"/>
      <c r="AE39" s="26"/>
      <c r="AF39" s="26"/>
      <c r="AG39" s="26"/>
      <c r="AH39" s="26"/>
      <c r="AI39" s="26"/>
      <c r="AJ39" s="26"/>
      <c r="AK39" s="26"/>
      <c r="AL39" s="26"/>
    </row>
    <row r="40" spans="2:38" ht="13" x14ac:dyDescent="0.3">
      <c r="B40" s="15" t="s">
        <v>37</v>
      </c>
      <c r="D40" s="24"/>
      <c r="E40" s="24"/>
      <c r="F40" s="20"/>
      <c r="G40" s="20"/>
      <c r="H40" s="20"/>
      <c r="I40" s="20"/>
      <c r="J40" s="24"/>
      <c r="L40" s="20"/>
      <c r="M40" s="20"/>
      <c r="N40" s="20"/>
      <c r="O40" s="20"/>
      <c r="P40" s="24"/>
      <c r="Q40" s="62"/>
      <c r="R40" s="20"/>
      <c r="T40" s="26"/>
      <c r="U40" s="26"/>
      <c r="V40" s="26"/>
      <c r="W40" s="26"/>
      <c r="X40" s="26"/>
      <c r="Y40" s="26"/>
      <c r="Z40" s="26"/>
      <c r="AA40" s="26"/>
      <c r="AB40" s="26"/>
      <c r="AC40" s="26"/>
      <c r="AD40" s="26"/>
      <c r="AE40" s="26"/>
      <c r="AF40" s="26"/>
      <c r="AG40" s="26"/>
      <c r="AH40" s="26"/>
      <c r="AI40" s="26"/>
      <c r="AJ40" s="26"/>
      <c r="AK40" s="26"/>
      <c r="AL40" s="26"/>
    </row>
    <row r="41" spans="2:38" ht="13" x14ac:dyDescent="0.3">
      <c r="B41" s="14" t="s">
        <v>38</v>
      </c>
      <c r="D41" s="39">
        <v>18686</v>
      </c>
      <c r="E41" s="24"/>
      <c r="F41" s="17">
        <v>-9077</v>
      </c>
      <c r="G41" s="17">
        <v>-2668</v>
      </c>
      <c r="H41" s="17">
        <v>-141</v>
      </c>
      <c r="I41" s="17">
        <v>-9035</v>
      </c>
      <c r="J41" s="39">
        <v>-20921</v>
      </c>
      <c r="L41" s="17">
        <v>-2465</v>
      </c>
      <c r="M41" s="17">
        <v>-4863</v>
      </c>
      <c r="N41" s="17">
        <v>-2096</v>
      </c>
      <c r="O41" s="17">
        <v>-6069</v>
      </c>
      <c r="P41" s="39">
        <v>-15493</v>
      </c>
      <c r="Q41" s="62"/>
      <c r="R41" s="17">
        <v>-54706</v>
      </c>
      <c r="T41" s="26"/>
      <c r="U41" s="26"/>
      <c r="V41" s="26"/>
      <c r="W41" s="26"/>
      <c r="X41" s="26"/>
      <c r="Y41" s="26"/>
      <c r="Z41" s="26"/>
      <c r="AA41" s="26"/>
      <c r="AB41" s="26"/>
      <c r="AC41" s="26"/>
      <c r="AD41" s="26"/>
      <c r="AE41" s="26"/>
      <c r="AF41" s="26"/>
      <c r="AG41" s="26"/>
      <c r="AH41" s="26"/>
      <c r="AI41" s="26"/>
      <c r="AJ41" s="26"/>
      <c r="AK41" s="26"/>
      <c r="AL41" s="26"/>
    </row>
    <row r="42" spans="2:38" ht="13" x14ac:dyDescent="0.3">
      <c r="B42" s="14" t="s">
        <v>39</v>
      </c>
      <c r="D42" s="39">
        <v>165</v>
      </c>
      <c r="E42" s="24"/>
      <c r="F42" s="17">
        <v>-55</v>
      </c>
      <c r="G42" s="17">
        <v>-89</v>
      </c>
      <c r="H42" s="17">
        <v>-121</v>
      </c>
      <c r="I42" s="17">
        <v>-40</v>
      </c>
      <c r="J42" s="39">
        <v>-305</v>
      </c>
      <c r="L42" s="17">
        <v>8</v>
      </c>
      <c r="M42" s="17">
        <v>-114</v>
      </c>
      <c r="N42" s="17">
        <v>-258</v>
      </c>
      <c r="O42" s="17">
        <v>160</v>
      </c>
      <c r="P42" s="39">
        <v>-204</v>
      </c>
      <c r="Q42" s="62"/>
      <c r="R42" s="17">
        <v>-201</v>
      </c>
      <c r="T42" s="26"/>
      <c r="U42" s="26"/>
      <c r="V42" s="26"/>
      <c r="W42" s="26"/>
      <c r="X42" s="26"/>
      <c r="Y42" s="26"/>
      <c r="Z42" s="26"/>
      <c r="AA42" s="26"/>
      <c r="AB42" s="26"/>
      <c r="AC42" s="26"/>
      <c r="AD42" s="26"/>
      <c r="AE42" s="26"/>
      <c r="AF42" s="26"/>
      <c r="AG42" s="26"/>
      <c r="AH42" s="26"/>
      <c r="AI42" s="26"/>
      <c r="AJ42" s="26"/>
      <c r="AK42" s="26"/>
      <c r="AL42" s="26"/>
    </row>
    <row r="43" spans="2:38" ht="26" x14ac:dyDescent="0.3">
      <c r="B43" s="45" t="s">
        <v>40</v>
      </c>
      <c r="D43" s="46"/>
      <c r="E43" s="24"/>
      <c r="F43" s="47"/>
      <c r="G43" s="47"/>
      <c r="H43" s="47"/>
      <c r="I43" s="47"/>
      <c r="J43" s="46"/>
      <c r="L43" s="47"/>
      <c r="M43" s="47"/>
      <c r="N43" s="47"/>
      <c r="O43" s="47"/>
      <c r="P43" s="46"/>
      <c r="Q43" s="62"/>
      <c r="R43" s="47"/>
      <c r="T43" s="26"/>
      <c r="U43" s="26"/>
      <c r="V43" s="26"/>
      <c r="W43" s="26"/>
      <c r="X43" s="26"/>
      <c r="Y43" s="26"/>
      <c r="Z43" s="26"/>
      <c r="AA43" s="26"/>
      <c r="AB43" s="26"/>
      <c r="AC43" s="26"/>
      <c r="AD43" s="26"/>
      <c r="AE43" s="26"/>
      <c r="AF43" s="26"/>
      <c r="AG43" s="26"/>
      <c r="AH43" s="26"/>
      <c r="AI43" s="26"/>
      <c r="AJ43" s="26"/>
      <c r="AK43" s="26"/>
      <c r="AL43" s="26"/>
    </row>
    <row r="44" spans="2:38" ht="13" x14ac:dyDescent="0.3">
      <c r="B44" s="15" t="s">
        <v>41</v>
      </c>
      <c r="D44" s="24"/>
      <c r="E44" s="24"/>
      <c r="F44" s="20"/>
      <c r="G44" s="20"/>
      <c r="H44" s="20"/>
      <c r="I44" s="20"/>
      <c r="J44" s="24"/>
      <c r="L44" s="20"/>
      <c r="M44" s="20"/>
      <c r="N44" s="20"/>
      <c r="O44" s="20"/>
      <c r="P44" s="24"/>
      <c r="Q44" s="62"/>
      <c r="R44" s="20"/>
      <c r="T44" s="26"/>
      <c r="U44" s="26"/>
      <c r="V44" s="26"/>
      <c r="W44" s="26"/>
      <c r="X44" s="26"/>
      <c r="Y44" s="26"/>
      <c r="Z44" s="26"/>
      <c r="AA44" s="26"/>
      <c r="AB44" s="26"/>
      <c r="AC44" s="26"/>
      <c r="AD44" s="26"/>
      <c r="AE44" s="26"/>
      <c r="AF44" s="26"/>
      <c r="AG44" s="26"/>
      <c r="AH44" s="26"/>
      <c r="AI44" s="26"/>
      <c r="AJ44" s="26"/>
      <c r="AK44" s="26"/>
      <c r="AL44" s="26"/>
    </row>
    <row r="45" spans="2:38" ht="13" x14ac:dyDescent="0.3">
      <c r="B45" s="14" t="s">
        <v>42</v>
      </c>
      <c r="D45" s="39">
        <v>335</v>
      </c>
      <c r="E45" s="24"/>
      <c r="F45" s="17">
        <v>131</v>
      </c>
      <c r="G45" s="17">
        <v>-247</v>
      </c>
      <c r="H45" s="17">
        <v>244</v>
      </c>
      <c r="I45" s="17">
        <v>897</v>
      </c>
      <c r="J45" s="39">
        <v>1025</v>
      </c>
      <c r="L45" s="17">
        <v>616</v>
      </c>
      <c r="M45" s="17">
        <v>-1140</v>
      </c>
      <c r="N45" s="17">
        <v>202</v>
      </c>
      <c r="O45" s="17">
        <v>705</v>
      </c>
      <c r="P45" s="39">
        <v>383</v>
      </c>
      <c r="Q45" s="62"/>
      <c r="R45" s="20">
        <v>3604</v>
      </c>
      <c r="T45" s="26"/>
      <c r="U45" s="26"/>
      <c r="V45" s="26"/>
      <c r="W45" s="26"/>
      <c r="X45" s="26"/>
      <c r="Y45" s="26"/>
      <c r="Z45" s="26"/>
      <c r="AA45" s="26"/>
      <c r="AB45" s="26"/>
      <c r="AC45" s="26"/>
      <c r="AD45" s="26"/>
      <c r="AE45" s="26"/>
      <c r="AF45" s="26"/>
      <c r="AG45" s="26"/>
      <c r="AH45" s="26"/>
      <c r="AI45" s="26"/>
      <c r="AJ45" s="26"/>
      <c r="AK45" s="26"/>
      <c r="AL45" s="26"/>
    </row>
    <row r="46" spans="2:38" ht="13" x14ac:dyDescent="0.3">
      <c r="B46" s="8" t="s">
        <v>43</v>
      </c>
      <c r="D46" s="42">
        <v>335</v>
      </c>
      <c r="E46" s="19"/>
      <c r="F46" s="37">
        <v>131</v>
      </c>
      <c r="G46" s="37">
        <v>-247</v>
      </c>
      <c r="H46" s="37">
        <v>244</v>
      </c>
      <c r="I46" s="37">
        <v>897</v>
      </c>
      <c r="J46" s="42">
        <v>1025</v>
      </c>
      <c r="L46" s="37">
        <v>616</v>
      </c>
      <c r="M46" s="37">
        <v>-1140</v>
      </c>
      <c r="N46" s="37">
        <v>202</v>
      </c>
      <c r="O46" s="37">
        <v>705</v>
      </c>
      <c r="P46" s="42">
        <v>383</v>
      </c>
      <c r="Q46" s="62"/>
      <c r="R46" s="37">
        <v>3604</v>
      </c>
      <c r="T46" s="26"/>
      <c r="U46" s="26"/>
      <c r="V46" s="26"/>
      <c r="W46" s="26"/>
      <c r="X46" s="26"/>
      <c r="Y46" s="26"/>
      <c r="Z46" s="26"/>
      <c r="AA46" s="26"/>
      <c r="AB46" s="26"/>
      <c r="AC46" s="26"/>
      <c r="AD46" s="26"/>
      <c r="AE46" s="26"/>
      <c r="AF46" s="26"/>
      <c r="AG46" s="26"/>
      <c r="AH46" s="26"/>
      <c r="AI46" s="26"/>
      <c r="AJ46" s="26"/>
      <c r="AK46" s="26"/>
      <c r="AL46" s="26"/>
    </row>
    <row r="47" spans="2:38" ht="13" x14ac:dyDescent="0.3">
      <c r="B47" s="8" t="s">
        <v>44</v>
      </c>
      <c r="D47" s="42">
        <v>19186</v>
      </c>
      <c r="E47" s="19"/>
      <c r="F47" s="37">
        <v>-9001</v>
      </c>
      <c r="G47" s="37">
        <v>-3004</v>
      </c>
      <c r="H47" s="37">
        <v>-18</v>
      </c>
      <c r="I47" s="37">
        <v>-8178</v>
      </c>
      <c r="J47" s="42">
        <v>-20201</v>
      </c>
      <c r="L47" s="37">
        <v>-1841</v>
      </c>
      <c r="M47" s="37">
        <v>-6117</v>
      </c>
      <c r="N47" s="37">
        <v>-2152</v>
      </c>
      <c r="O47" s="37">
        <v>-5204</v>
      </c>
      <c r="P47" s="42">
        <v>-15314</v>
      </c>
      <c r="Q47" s="62"/>
      <c r="R47" s="37">
        <f>SUM(R46,R39)</f>
        <v>-51303</v>
      </c>
      <c r="T47" s="26"/>
      <c r="U47" s="26"/>
      <c r="V47" s="26"/>
      <c r="W47" s="26"/>
      <c r="X47" s="26"/>
      <c r="Y47" s="26"/>
      <c r="Z47" s="26"/>
      <c r="AA47" s="26"/>
      <c r="AB47" s="26"/>
      <c r="AC47" s="26"/>
      <c r="AD47" s="26"/>
      <c r="AE47" s="26"/>
      <c r="AF47" s="26"/>
      <c r="AG47" s="26"/>
      <c r="AH47" s="26"/>
      <c r="AI47" s="26"/>
      <c r="AJ47" s="26"/>
      <c r="AK47" s="26"/>
      <c r="AL47" s="26"/>
    </row>
    <row r="48" spans="2:38" ht="13" x14ac:dyDescent="0.3">
      <c r="B48" s="45" t="s">
        <v>37</v>
      </c>
      <c r="D48" s="46"/>
      <c r="E48" s="24"/>
      <c r="F48" s="47"/>
      <c r="G48" s="47"/>
      <c r="H48" s="47"/>
      <c r="I48" s="47">
        <f t="shared" ref="I48" si="1">J48-SUM(F48:H48)</f>
        <v>0</v>
      </c>
      <c r="J48" s="46"/>
      <c r="L48" s="47"/>
      <c r="M48" s="47"/>
      <c r="N48" s="47"/>
      <c r="O48" s="47"/>
      <c r="P48" s="46"/>
      <c r="Q48" s="62"/>
      <c r="R48" s="47"/>
      <c r="T48" s="26"/>
      <c r="U48" s="26"/>
      <c r="V48" s="26"/>
      <c r="W48" s="26"/>
      <c r="X48" s="26"/>
      <c r="Y48" s="26"/>
      <c r="Z48" s="26"/>
      <c r="AA48" s="26"/>
      <c r="AB48" s="26"/>
      <c r="AC48" s="26"/>
      <c r="AD48" s="26"/>
      <c r="AE48" s="26"/>
      <c r="AF48" s="26"/>
      <c r="AG48" s="26"/>
      <c r="AH48" s="26"/>
      <c r="AI48" s="26"/>
      <c r="AJ48" s="26"/>
      <c r="AK48" s="26"/>
      <c r="AL48" s="26"/>
    </row>
    <row r="49" spans="2:38" x14ac:dyDescent="0.25">
      <c r="B49" s="14" t="s">
        <v>38</v>
      </c>
      <c r="D49" s="39">
        <v>19021</v>
      </c>
      <c r="E49" s="26"/>
      <c r="F49" s="17">
        <v>-8946</v>
      </c>
      <c r="G49" s="17">
        <v>-2915</v>
      </c>
      <c r="H49" s="17">
        <v>103</v>
      </c>
      <c r="I49" s="17">
        <v>-8138</v>
      </c>
      <c r="J49" s="39">
        <v>-19896</v>
      </c>
      <c r="L49" s="17">
        <v>-1849</v>
      </c>
      <c r="M49" s="17">
        <v>-6003</v>
      </c>
      <c r="N49" s="17">
        <v>-1894</v>
      </c>
      <c r="O49" s="17">
        <v>-5364</v>
      </c>
      <c r="P49" s="39">
        <v>-15110</v>
      </c>
      <c r="R49" s="17">
        <v>-51102</v>
      </c>
      <c r="T49" s="26"/>
      <c r="U49" s="26"/>
      <c r="V49" s="26"/>
      <c r="W49" s="26"/>
      <c r="X49" s="26"/>
      <c r="Y49" s="26"/>
      <c r="Z49" s="26"/>
      <c r="AA49" s="26"/>
      <c r="AB49" s="26"/>
      <c r="AC49" s="26"/>
      <c r="AD49" s="26"/>
      <c r="AE49" s="26"/>
      <c r="AF49" s="26"/>
      <c r="AG49" s="26"/>
      <c r="AH49" s="26"/>
      <c r="AI49" s="26"/>
      <c r="AJ49" s="26"/>
      <c r="AK49" s="26"/>
      <c r="AL49" s="26"/>
    </row>
    <row r="50" spans="2:38" x14ac:dyDescent="0.25">
      <c r="B50" s="14" t="s">
        <v>39</v>
      </c>
      <c r="D50" s="39">
        <v>165</v>
      </c>
      <c r="E50" s="26"/>
      <c r="F50" s="17">
        <v>-55</v>
      </c>
      <c r="G50" s="17">
        <v>-89</v>
      </c>
      <c r="H50" s="17">
        <v>-121</v>
      </c>
      <c r="I50" s="17">
        <v>-40</v>
      </c>
      <c r="J50" s="39">
        <v>-305</v>
      </c>
      <c r="L50" s="17">
        <v>8</v>
      </c>
      <c r="M50" s="17">
        <v>-114</v>
      </c>
      <c r="N50" s="17">
        <v>-258</v>
      </c>
      <c r="O50" s="17">
        <v>160</v>
      </c>
      <c r="P50" s="39">
        <v>-204</v>
      </c>
      <c r="R50" s="17">
        <v>-201</v>
      </c>
      <c r="T50" s="26"/>
      <c r="U50" s="26"/>
      <c r="V50" s="26"/>
      <c r="W50" s="26"/>
      <c r="X50" s="26"/>
      <c r="Y50" s="26"/>
      <c r="Z50" s="26"/>
      <c r="AA50" s="26"/>
      <c r="AB50" s="26"/>
      <c r="AC50" s="26"/>
      <c r="AD50" s="26"/>
      <c r="AE50" s="26"/>
      <c r="AF50" s="26"/>
      <c r="AG50" s="26"/>
      <c r="AH50" s="26"/>
      <c r="AI50" s="26"/>
      <c r="AJ50" s="26"/>
      <c r="AK50" s="26"/>
      <c r="AL50" s="26"/>
    </row>
    <row r="51" spans="2:38" ht="13" x14ac:dyDescent="0.25">
      <c r="B51" s="45" t="s">
        <v>45</v>
      </c>
      <c r="D51" s="46"/>
      <c r="E51" s="24"/>
      <c r="F51" s="47"/>
      <c r="G51" s="47"/>
      <c r="H51" s="47"/>
      <c r="I51" s="47"/>
      <c r="J51" s="46"/>
      <c r="L51" s="47"/>
      <c r="M51" s="47"/>
      <c r="N51" s="47"/>
      <c r="O51" s="47"/>
      <c r="P51" s="46"/>
      <c r="R51" s="47"/>
      <c r="T51" s="26"/>
      <c r="U51" s="26"/>
      <c r="V51" s="26"/>
      <c r="W51" s="26"/>
      <c r="X51" s="26"/>
      <c r="Y51" s="26"/>
      <c r="Z51" s="26"/>
      <c r="AA51" s="26"/>
      <c r="AB51" s="26"/>
      <c r="AC51" s="26"/>
      <c r="AD51" s="26"/>
      <c r="AE51" s="26"/>
      <c r="AF51" s="26"/>
      <c r="AG51" s="26"/>
      <c r="AH51" s="26"/>
      <c r="AI51" s="26"/>
      <c r="AJ51" s="26"/>
      <c r="AK51" s="26"/>
      <c r="AL51" s="26"/>
    </row>
    <row r="52" spans="2:38" ht="25" x14ac:dyDescent="0.25">
      <c r="B52" s="15" t="s">
        <v>46</v>
      </c>
      <c r="D52" s="39">
        <v>86</v>
      </c>
      <c r="E52" s="26"/>
      <c r="F52" s="17">
        <v>-42</v>
      </c>
      <c r="G52" s="17">
        <v>-12</v>
      </c>
      <c r="H52" s="17">
        <v>-0.65</v>
      </c>
      <c r="I52" s="17">
        <v>-41.38</v>
      </c>
      <c r="J52" s="39">
        <v>-95</v>
      </c>
      <c r="L52" s="17">
        <v>-11</v>
      </c>
      <c r="M52" s="17">
        <v>-27</v>
      </c>
      <c r="N52" s="17">
        <v>-9</v>
      </c>
      <c r="O52" s="17">
        <f>P52-SUM(L52:N52)</f>
        <v>-22</v>
      </c>
      <c r="P52" s="39">
        <v>-69</v>
      </c>
      <c r="R52" s="17">
        <v>-242</v>
      </c>
      <c r="T52" s="26"/>
      <c r="U52" s="26"/>
      <c r="V52" s="26"/>
      <c r="W52" s="26"/>
      <c r="X52" s="26"/>
      <c r="Y52" s="26"/>
      <c r="Z52" s="26"/>
      <c r="AA52" s="26"/>
      <c r="AB52" s="26"/>
      <c r="AC52" s="26"/>
      <c r="AD52" s="26"/>
      <c r="AE52" s="26"/>
      <c r="AF52" s="26"/>
      <c r="AG52" s="26"/>
      <c r="AH52" s="26"/>
      <c r="AI52" s="26"/>
      <c r="AJ52" s="26"/>
      <c r="AK52" s="26"/>
      <c r="AL52" s="26"/>
    </row>
    <row r="53" spans="2:38" ht="25.5" thickBot="1" x14ac:dyDescent="0.3">
      <c r="B53" s="16" t="s">
        <v>47</v>
      </c>
      <c r="D53" s="44">
        <v>85</v>
      </c>
      <c r="E53" s="26"/>
      <c r="F53" s="27" t="s">
        <v>48</v>
      </c>
      <c r="G53" s="27" t="s">
        <v>48</v>
      </c>
      <c r="H53" s="27" t="s">
        <v>48</v>
      </c>
      <c r="I53" s="27" t="s">
        <v>48</v>
      </c>
      <c r="J53" s="44" t="s">
        <v>54</v>
      </c>
      <c r="L53" s="27" t="s">
        <v>48</v>
      </c>
      <c r="M53" s="27" t="s">
        <v>48</v>
      </c>
      <c r="N53" s="27" t="s">
        <v>48</v>
      </c>
      <c r="O53" s="27" t="s">
        <v>48</v>
      </c>
      <c r="P53" s="44" t="s">
        <v>48</v>
      </c>
      <c r="R53" s="27" t="s">
        <v>48</v>
      </c>
      <c r="T53" s="26"/>
      <c r="U53" s="26"/>
      <c r="V53" s="26"/>
      <c r="W53" s="26"/>
      <c r="X53" s="26"/>
      <c r="Y53" s="26"/>
      <c r="Z53" s="26"/>
      <c r="AA53" s="26"/>
      <c r="AB53" s="26"/>
      <c r="AC53" s="26"/>
      <c r="AD53" s="26"/>
      <c r="AE53" s="26"/>
      <c r="AF53" s="26"/>
      <c r="AG53" s="26"/>
      <c r="AH53" s="26"/>
      <c r="AI53" s="26"/>
      <c r="AJ53" s="26"/>
      <c r="AK53" s="26"/>
      <c r="AL53" s="26"/>
    </row>
    <row r="54" spans="2:38" ht="37.5" x14ac:dyDescent="0.25">
      <c r="B54" s="10" t="s">
        <v>179</v>
      </c>
    </row>
  </sheetData>
  <hyperlinks>
    <hyperlink ref="A1" location="Contents!A1" display="Back" xr:uid="{00000000-0004-0000-0300-000000000000}"/>
  </hyperlinks>
  <pageMargins left="0.7" right="0.7" top="0.75" bottom="0.75" header="0.3" footer="0.3"/>
  <pageSetup paperSize="9" orientation="portrait"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60"/>
  <sheetViews>
    <sheetView showGridLines="0" zoomScale="80" zoomScaleNormal="80" workbookViewId="0">
      <pane xSplit="2" ySplit="4" topLeftCell="C5" activePane="bottomRight" state="frozen"/>
      <selection pane="topRight"/>
      <selection pane="bottomLeft"/>
      <selection pane="bottomRight" activeCell="V28" sqref="V28"/>
    </sheetView>
  </sheetViews>
  <sheetFormatPr defaultColWidth="8.78515625" defaultRowHeight="12.5" x14ac:dyDescent="0.25"/>
  <cols>
    <col min="1" max="1" width="2.0703125" style="1" customWidth="1"/>
    <col min="2" max="2" width="61.42578125" style="10" customWidth="1"/>
    <col min="3" max="3" width="1.78515625" style="1" customWidth="1"/>
    <col min="4" max="4" width="10.0703125" style="1" customWidth="1"/>
    <col min="5" max="5" width="1.78515625" style="1" customWidth="1"/>
    <col min="6" max="7" width="11.78515625" style="1" customWidth="1"/>
    <col min="8" max="9" width="10.0703125" style="1" customWidth="1"/>
    <col min="10" max="10" width="1.78515625" style="1" customWidth="1"/>
    <col min="11" max="14" width="10.0703125" style="1" customWidth="1"/>
    <col min="15" max="15" width="1.7109375" style="1" customWidth="1"/>
    <col min="16" max="16" width="10.0703125" style="1" customWidth="1"/>
    <col min="17" max="16384" width="8.78515625" style="1"/>
  </cols>
  <sheetData>
    <row r="1" spans="1:31" ht="13" x14ac:dyDescent="0.3">
      <c r="A1" s="34" t="s">
        <v>144</v>
      </c>
      <c r="D1" s="3"/>
      <c r="F1" s="3"/>
      <c r="G1" s="3"/>
      <c r="H1" s="3"/>
      <c r="I1" s="3"/>
      <c r="N1" s="3"/>
      <c r="P1" s="3"/>
    </row>
    <row r="3" spans="1:31" x14ac:dyDescent="0.25">
      <c r="H3" s="75"/>
    </row>
    <row r="4" spans="1:31" s="2" customFormat="1" ht="13" x14ac:dyDescent="0.3">
      <c r="B4" s="41" t="s">
        <v>105</v>
      </c>
      <c r="D4" s="185">
        <v>43830</v>
      </c>
      <c r="E4" s="184"/>
      <c r="F4" s="185">
        <v>43921</v>
      </c>
      <c r="G4" s="185">
        <v>44012</v>
      </c>
      <c r="H4" s="185">
        <v>44104</v>
      </c>
      <c r="I4" s="185">
        <v>44196</v>
      </c>
      <c r="J4" s="183"/>
      <c r="K4" s="185">
        <v>44286</v>
      </c>
      <c r="L4" s="185">
        <v>44377</v>
      </c>
      <c r="M4" s="185">
        <v>44469</v>
      </c>
      <c r="N4" s="185">
        <v>44561</v>
      </c>
      <c r="O4" s="183"/>
      <c r="P4" s="185">
        <v>44651</v>
      </c>
    </row>
    <row r="5" spans="1:31" ht="13" x14ac:dyDescent="0.3">
      <c r="B5" s="48" t="s">
        <v>55</v>
      </c>
      <c r="C5" s="2"/>
      <c r="D5" s="49"/>
      <c r="F5" s="49"/>
      <c r="G5" s="49"/>
      <c r="H5" s="49"/>
      <c r="I5" s="49"/>
      <c r="J5" s="13"/>
      <c r="K5" s="49"/>
      <c r="L5" s="49"/>
      <c r="M5" s="49"/>
      <c r="N5" s="49"/>
      <c r="P5" s="49"/>
    </row>
    <row r="6" spans="1:31" ht="13" x14ac:dyDescent="0.3">
      <c r="B6" s="28" t="s">
        <v>56</v>
      </c>
      <c r="C6" s="5"/>
      <c r="D6" s="17"/>
      <c r="F6" s="17"/>
      <c r="G6" s="17"/>
      <c r="H6" s="17"/>
      <c r="I6" s="17"/>
      <c r="J6" s="13"/>
      <c r="K6" s="17"/>
      <c r="L6" s="17"/>
      <c r="M6" s="17"/>
      <c r="N6" s="17"/>
      <c r="P6" s="17"/>
    </row>
    <row r="7" spans="1:31" x14ac:dyDescent="0.25">
      <c r="B7" s="29" t="s">
        <v>57</v>
      </c>
      <c r="C7" s="5"/>
      <c r="D7" s="39">
        <v>49834</v>
      </c>
      <c r="F7" s="17">
        <v>46780</v>
      </c>
      <c r="G7" s="17">
        <v>44424</v>
      </c>
      <c r="H7" s="17">
        <v>45766</v>
      </c>
      <c r="I7" s="39">
        <v>41948</v>
      </c>
      <c r="J7" s="17"/>
      <c r="K7" s="64">
        <v>38121</v>
      </c>
      <c r="L7" s="64">
        <v>32243</v>
      </c>
      <c r="M7" s="64">
        <v>48045</v>
      </c>
      <c r="N7" s="39">
        <v>48921</v>
      </c>
      <c r="P7" s="64">
        <v>33935</v>
      </c>
      <c r="Q7" s="26"/>
      <c r="R7" s="26"/>
      <c r="S7" s="26"/>
      <c r="T7" s="26"/>
      <c r="U7" s="26"/>
      <c r="V7" s="26"/>
      <c r="W7" s="26"/>
      <c r="X7" s="26"/>
      <c r="Y7" s="26"/>
      <c r="Z7" s="26"/>
      <c r="AA7" s="26"/>
      <c r="AB7" s="26"/>
      <c r="AC7" s="26"/>
      <c r="AD7" s="26"/>
      <c r="AE7" s="26"/>
    </row>
    <row r="8" spans="1:31" x14ac:dyDescent="0.25">
      <c r="B8" s="29" t="s">
        <v>58</v>
      </c>
      <c r="C8" s="5"/>
      <c r="D8" s="39">
        <v>141285</v>
      </c>
      <c r="F8" s="17">
        <v>135307</v>
      </c>
      <c r="G8" s="17">
        <v>135447</v>
      </c>
      <c r="H8" s="17">
        <v>135447</v>
      </c>
      <c r="I8" s="39">
        <v>135670</v>
      </c>
      <c r="J8" s="17"/>
      <c r="K8" s="64">
        <v>135670</v>
      </c>
      <c r="L8" s="64">
        <v>135670</v>
      </c>
      <c r="M8" s="64">
        <v>138003</v>
      </c>
      <c r="N8" s="39">
        <v>138600</v>
      </c>
      <c r="P8" s="64">
        <v>129344</v>
      </c>
      <c r="Q8" s="26"/>
      <c r="R8" s="26"/>
      <c r="S8" s="26"/>
      <c r="T8" s="26"/>
      <c r="U8" s="26"/>
      <c r="V8" s="26"/>
      <c r="W8" s="26"/>
      <c r="X8" s="26"/>
      <c r="Y8" s="26"/>
      <c r="Z8" s="26"/>
      <c r="AA8" s="26"/>
      <c r="AB8" s="26"/>
      <c r="AC8" s="26"/>
      <c r="AD8" s="26"/>
      <c r="AE8" s="26"/>
    </row>
    <row r="9" spans="1:31" x14ac:dyDescent="0.25">
      <c r="B9" s="29" t="s">
        <v>59</v>
      </c>
      <c r="C9" s="5"/>
      <c r="D9" s="39">
        <v>5009</v>
      </c>
      <c r="F9" s="17">
        <v>11976</v>
      </c>
      <c r="G9" s="17">
        <v>11505</v>
      </c>
      <c r="H9" s="17">
        <v>11521</v>
      </c>
      <c r="I9" s="39">
        <v>15618</v>
      </c>
      <c r="J9" s="17"/>
      <c r="K9" s="64">
        <v>16359</v>
      </c>
      <c r="L9" s="64">
        <v>15305</v>
      </c>
      <c r="M9" s="64">
        <v>15330</v>
      </c>
      <c r="N9" s="39">
        <v>14843</v>
      </c>
      <c r="P9" s="64">
        <v>15110</v>
      </c>
      <c r="Q9" s="26"/>
      <c r="R9" s="26"/>
      <c r="S9" s="26"/>
      <c r="T9" s="26"/>
      <c r="U9" s="26"/>
      <c r="V9" s="26"/>
      <c r="W9" s="26"/>
      <c r="X9" s="26"/>
      <c r="Y9" s="26"/>
      <c r="Z9" s="26"/>
      <c r="AA9" s="26"/>
      <c r="AB9" s="26"/>
      <c r="AC9" s="26"/>
      <c r="AD9" s="26"/>
      <c r="AE9" s="26"/>
    </row>
    <row r="10" spans="1:31" ht="13" x14ac:dyDescent="0.25">
      <c r="B10" s="29" t="s">
        <v>60</v>
      </c>
      <c r="C10" s="4"/>
      <c r="D10" s="39">
        <v>19971</v>
      </c>
      <c r="F10" s="17">
        <v>19994</v>
      </c>
      <c r="G10" s="17">
        <v>18433</v>
      </c>
      <c r="H10" s="17">
        <v>18292</v>
      </c>
      <c r="I10" s="39">
        <v>19623</v>
      </c>
      <c r="J10" s="17"/>
      <c r="K10" s="64">
        <v>19225</v>
      </c>
      <c r="L10" s="64">
        <v>19526</v>
      </c>
      <c r="M10" s="64">
        <v>19160</v>
      </c>
      <c r="N10" s="39">
        <v>18324</v>
      </c>
      <c r="P10" s="64">
        <v>17238</v>
      </c>
      <c r="Q10" s="26"/>
      <c r="R10" s="26"/>
      <c r="S10" s="26"/>
      <c r="T10" s="26"/>
      <c r="U10" s="26"/>
      <c r="V10" s="26"/>
      <c r="W10" s="26"/>
      <c r="X10" s="26"/>
      <c r="Y10" s="26"/>
      <c r="Z10" s="26"/>
      <c r="AA10" s="26"/>
      <c r="AB10" s="26"/>
      <c r="AC10" s="26"/>
      <c r="AD10" s="26"/>
      <c r="AE10" s="26"/>
    </row>
    <row r="11" spans="1:31" x14ac:dyDescent="0.25">
      <c r="B11" s="29" t="s">
        <v>61</v>
      </c>
      <c r="C11" s="6"/>
      <c r="D11" s="39">
        <v>8712</v>
      </c>
      <c r="F11" s="17">
        <v>9109</v>
      </c>
      <c r="G11" s="17">
        <v>9834</v>
      </c>
      <c r="H11" s="17">
        <v>10503</v>
      </c>
      <c r="I11" s="39">
        <v>11651</v>
      </c>
      <c r="J11" s="17"/>
      <c r="K11" s="64">
        <v>12790</v>
      </c>
      <c r="L11" s="64">
        <v>13509</v>
      </c>
      <c r="M11" s="64">
        <v>15511</v>
      </c>
      <c r="N11" s="39">
        <v>15798</v>
      </c>
      <c r="P11" s="64">
        <v>18035</v>
      </c>
      <c r="Q11" s="26"/>
      <c r="R11" s="26"/>
      <c r="S11" s="26"/>
      <c r="T11" s="26"/>
      <c r="U11" s="26"/>
      <c r="V11" s="26"/>
      <c r="W11" s="26"/>
      <c r="X11" s="26"/>
      <c r="Y11" s="26"/>
      <c r="Z11" s="26"/>
      <c r="AA11" s="26"/>
      <c r="AB11" s="26"/>
      <c r="AC11" s="26"/>
      <c r="AD11" s="26"/>
      <c r="AE11" s="26"/>
    </row>
    <row r="12" spans="1:31" ht="13" x14ac:dyDescent="0.25">
      <c r="B12" s="29" t="s">
        <v>62</v>
      </c>
      <c r="C12" s="4"/>
      <c r="D12" s="39">
        <v>1749</v>
      </c>
      <c r="F12" s="17">
        <v>1689</v>
      </c>
      <c r="G12" s="17">
        <v>1417</v>
      </c>
      <c r="H12" s="17">
        <v>1631</v>
      </c>
      <c r="I12" s="39">
        <v>2305</v>
      </c>
      <c r="J12" s="17"/>
      <c r="K12" s="64">
        <v>3566</v>
      </c>
      <c r="L12" s="64">
        <v>5215</v>
      </c>
      <c r="M12" s="64">
        <v>5382</v>
      </c>
      <c r="N12" s="39">
        <v>6903</v>
      </c>
      <c r="P12" s="64">
        <v>6749</v>
      </c>
      <c r="Q12" s="26"/>
      <c r="R12" s="26"/>
      <c r="S12" s="26"/>
      <c r="T12" s="26"/>
      <c r="U12" s="26"/>
      <c r="V12" s="26"/>
      <c r="W12" s="26"/>
      <c r="X12" s="26"/>
      <c r="Y12" s="26"/>
      <c r="Z12" s="26"/>
      <c r="AA12" s="26"/>
      <c r="AB12" s="26"/>
      <c r="AC12" s="26"/>
      <c r="AD12" s="26"/>
      <c r="AE12" s="26"/>
    </row>
    <row r="13" spans="1:31" x14ac:dyDescent="0.25">
      <c r="B13" s="29" t="s">
        <v>63</v>
      </c>
      <c r="C13" s="5"/>
      <c r="D13" s="39">
        <v>2078</v>
      </c>
      <c r="F13" s="17">
        <v>2373</v>
      </c>
      <c r="G13" s="17">
        <v>2546</v>
      </c>
      <c r="H13" s="17">
        <v>3174</v>
      </c>
      <c r="I13" s="39">
        <v>2924</v>
      </c>
      <c r="J13" s="17"/>
      <c r="K13" s="64">
        <v>3298</v>
      </c>
      <c r="L13" s="64">
        <v>3877</v>
      </c>
      <c r="M13" s="64">
        <v>4407</v>
      </c>
      <c r="N13" s="39">
        <v>5157</v>
      </c>
      <c r="P13" s="64">
        <v>6688</v>
      </c>
      <c r="Q13" s="26"/>
      <c r="R13" s="26"/>
      <c r="S13" s="26"/>
      <c r="T13" s="26"/>
      <c r="U13" s="26"/>
      <c r="V13" s="26"/>
      <c r="W13" s="26"/>
      <c r="X13" s="26"/>
      <c r="Y13" s="26"/>
      <c r="Z13" s="26"/>
      <c r="AA13" s="26"/>
      <c r="AB13" s="26"/>
      <c r="AC13" s="26"/>
      <c r="AD13" s="26"/>
      <c r="AE13" s="26"/>
    </row>
    <row r="14" spans="1:31" x14ac:dyDescent="0.25">
      <c r="B14" s="29" t="s">
        <v>175</v>
      </c>
      <c r="C14" s="5"/>
      <c r="D14" s="39">
        <v>286</v>
      </c>
      <c r="F14" s="17">
        <v>342</v>
      </c>
      <c r="G14" s="17">
        <v>359</v>
      </c>
      <c r="H14" s="17">
        <v>431</v>
      </c>
      <c r="I14" s="39">
        <v>422</v>
      </c>
      <c r="J14" s="17"/>
      <c r="K14" s="64">
        <v>506</v>
      </c>
      <c r="L14" s="64">
        <v>11626</v>
      </c>
      <c r="M14" s="64">
        <v>1298</v>
      </c>
      <c r="N14" s="39">
        <v>69</v>
      </c>
      <c r="P14" s="64">
        <v>64</v>
      </c>
      <c r="Q14" s="26"/>
      <c r="R14" s="26"/>
      <c r="S14" s="26"/>
      <c r="T14" s="26"/>
      <c r="U14" s="26"/>
      <c r="V14" s="26"/>
      <c r="W14" s="26"/>
      <c r="X14" s="26"/>
      <c r="Y14" s="26"/>
      <c r="Z14" s="26"/>
      <c r="AA14" s="26"/>
      <c r="AB14" s="26"/>
      <c r="AC14" s="26"/>
      <c r="AD14" s="26"/>
      <c r="AE14" s="26"/>
    </row>
    <row r="15" spans="1:31" x14ac:dyDescent="0.25">
      <c r="B15" s="29" t="s">
        <v>64</v>
      </c>
      <c r="C15" s="5"/>
      <c r="D15" s="39">
        <v>120</v>
      </c>
      <c r="F15" s="17">
        <v>228</v>
      </c>
      <c r="G15" s="17">
        <v>229</v>
      </c>
      <c r="H15" s="17">
        <v>221</v>
      </c>
      <c r="I15" s="39">
        <v>249</v>
      </c>
      <c r="J15" s="17"/>
      <c r="K15" s="64">
        <v>397</v>
      </c>
      <c r="L15" s="64">
        <v>449</v>
      </c>
      <c r="M15" s="64">
        <v>460</v>
      </c>
      <c r="N15" s="39">
        <v>462</v>
      </c>
      <c r="P15" s="64">
        <v>461</v>
      </c>
      <c r="Q15" s="26"/>
      <c r="R15" s="26"/>
      <c r="S15" s="26"/>
      <c r="T15" s="26"/>
      <c r="U15" s="26"/>
      <c r="V15" s="26"/>
      <c r="W15" s="26"/>
      <c r="X15" s="26"/>
      <c r="Y15" s="26"/>
      <c r="Z15" s="26"/>
      <c r="AA15" s="26"/>
      <c r="AB15" s="26"/>
      <c r="AC15" s="26"/>
      <c r="AD15" s="26"/>
      <c r="AE15" s="26"/>
    </row>
    <row r="16" spans="1:31" ht="13" x14ac:dyDescent="0.25">
      <c r="B16" s="28" t="s">
        <v>65</v>
      </c>
      <c r="C16" s="5"/>
      <c r="D16" s="50">
        <v>229044</v>
      </c>
      <c r="F16" s="38">
        <f>ROUND(SUM(F7:F15),)</f>
        <v>227798</v>
      </c>
      <c r="G16" s="38">
        <f>ROUND(SUM(G7:G15),)</f>
        <v>224194</v>
      </c>
      <c r="H16" s="38">
        <f>ROUND(SUM(H7:H15),)</f>
        <v>226986</v>
      </c>
      <c r="I16" s="50">
        <v>230410</v>
      </c>
      <c r="J16" s="19"/>
      <c r="K16" s="73">
        <v>229932</v>
      </c>
      <c r="L16" s="73">
        <v>237420</v>
      </c>
      <c r="M16" s="73">
        <v>247596</v>
      </c>
      <c r="N16" s="50">
        <v>249077</v>
      </c>
      <c r="P16" s="73">
        <f>SUM(P7:P15)</f>
        <v>227624</v>
      </c>
      <c r="Q16" s="26"/>
      <c r="R16" s="26"/>
      <c r="S16" s="26"/>
      <c r="T16" s="26"/>
      <c r="U16" s="26"/>
      <c r="V16" s="26"/>
      <c r="W16" s="26"/>
      <c r="X16" s="26"/>
      <c r="Y16" s="26"/>
      <c r="Z16" s="26"/>
      <c r="AA16" s="26"/>
      <c r="AB16" s="26"/>
      <c r="AC16" s="26"/>
      <c r="AD16" s="26"/>
      <c r="AE16" s="26"/>
    </row>
    <row r="17" spans="2:31" ht="13" x14ac:dyDescent="0.25">
      <c r="B17" s="28" t="s">
        <v>66</v>
      </c>
      <c r="C17" s="5"/>
      <c r="D17" s="3"/>
      <c r="F17" s="3"/>
      <c r="G17" s="3"/>
      <c r="H17" s="3"/>
      <c r="I17" s="3"/>
      <c r="J17" s="19"/>
      <c r="K17" s="71"/>
      <c r="L17" s="71"/>
      <c r="M17" s="71"/>
      <c r="N17" s="3"/>
      <c r="P17" s="71"/>
      <c r="Q17" s="26"/>
      <c r="R17" s="26"/>
      <c r="S17" s="26"/>
      <c r="T17" s="26"/>
      <c r="U17" s="26"/>
      <c r="V17" s="26"/>
      <c r="W17" s="26"/>
      <c r="X17" s="26"/>
      <c r="Y17" s="26"/>
      <c r="Z17" s="26"/>
      <c r="AA17" s="26"/>
      <c r="AB17" s="26"/>
      <c r="AC17" s="26"/>
      <c r="AD17" s="26"/>
      <c r="AE17" s="26"/>
    </row>
    <row r="18" spans="2:31" x14ac:dyDescent="0.25">
      <c r="B18" s="29" t="s">
        <v>67</v>
      </c>
      <c r="C18" s="5"/>
      <c r="D18" s="39">
        <v>12658</v>
      </c>
      <c r="F18" s="17">
        <v>11862</v>
      </c>
      <c r="G18" s="17">
        <v>11696</v>
      </c>
      <c r="H18" s="17">
        <v>13643</v>
      </c>
      <c r="I18" s="39">
        <v>16707</v>
      </c>
      <c r="J18" s="17"/>
      <c r="K18" s="64">
        <v>15236</v>
      </c>
      <c r="L18" s="64">
        <v>15470</v>
      </c>
      <c r="M18" s="64">
        <v>16251</v>
      </c>
      <c r="N18" s="39">
        <v>20688</v>
      </c>
      <c r="P18" s="64">
        <v>16771</v>
      </c>
      <c r="Q18" s="26"/>
      <c r="R18" s="26"/>
      <c r="S18" s="26"/>
      <c r="T18" s="26"/>
      <c r="U18" s="26"/>
      <c r="V18" s="26"/>
      <c r="W18" s="26"/>
      <c r="X18" s="26"/>
      <c r="Y18" s="26"/>
      <c r="Z18" s="26"/>
      <c r="AA18" s="26"/>
      <c r="AB18" s="26"/>
      <c r="AC18" s="26"/>
      <c r="AD18" s="26"/>
      <c r="AE18" s="26"/>
    </row>
    <row r="19" spans="2:31" ht="13" x14ac:dyDescent="0.25">
      <c r="B19" s="29" t="s">
        <v>68</v>
      </c>
      <c r="C19" s="4"/>
      <c r="D19" s="39">
        <v>148</v>
      </c>
      <c r="F19" s="17">
        <v>363</v>
      </c>
      <c r="G19" s="17">
        <v>298</v>
      </c>
      <c r="H19" s="17">
        <v>961</v>
      </c>
      <c r="I19" s="39">
        <v>358</v>
      </c>
      <c r="J19" s="17"/>
      <c r="K19" s="64">
        <v>311</v>
      </c>
      <c r="L19" s="64">
        <v>190</v>
      </c>
      <c r="M19" s="64">
        <v>340</v>
      </c>
      <c r="N19" s="39">
        <v>359</v>
      </c>
      <c r="P19" s="64">
        <v>841</v>
      </c>
      <c r="Q19" s="26"/>
      <c r="R19" s="26"/>
      <c r="S19" s="26"/>
      <c r="T19" s="26"/>
      <c r="U19" s="26"/>
      <c r="V19" s="26"/>
      <c r="W19" s="26"/>
      <c r="X19" s="26"/>
      <c r="Y19" s="26"/>
      <c r="Z19" s="26"/>
      <c r="AA19" s="26"/>
      <c r="AB19" s="26"/>
      <c r="AC19" s="26"/>
      <c r="AD19" s="26"/>
      <c r="AE19" s="26"/>
    </row>
    <row r="20" spans="2:31" ht="13" x14ac:dyDescent="0.25">
      <c r="B20" s="29" t="s">
        <v>69</v>
      </c>
      <c r="C20" s="4"/>
      <c r="D20" s="39">
        <v>978</v>
      </c>
      <c r="F20" s="17">
        <v>679</v>
      </c>
      <c r="G20" s="17">
        <v>423</v>
      </c>
      <c r="H20" s="17">
        <v>1130</v>
      </c>
      <c r="I20" s="39">
        <v>853</v>
      </c>
      <c r="J20" s="17"/>
      <c r="K20" s="64">
        <v>1117</v>
      </c>
      <c r="L20" s="64">
        <v>1246</v>
      </c>
      <c r="M20" s="64">
        <v>1807</v>
      </c>
      <c r="N20" s="39">
        <v>2353</v>
      </c>
      <c r="P20" s="64">
        <v>3167</v>
      </c>
      <c r="Q20" s="26"/>
      <c r="R20" s="26"/>
      <c r="S20" s="26"/>
      <c r="T20" s="26"/>
      <c r="U20" s="26"/>
      <c r="V20" s="26"/>
      <c r="W20" s="26"/>
      <c r="X20" s="26"/>
      <c r="Y20" s="26"/>
      <c r="Z20" s="26"/>
      <c r="AA20" s="26"/>
      <c r="AB20" s="26"/>
      <c r="AC20" s="26"/>
      <c r="AD20" s="26"/>
      <c r="AE20" s="26"/>
    </row>
    <row r="21" spans="2:31" ht="13" x14ac:dyDescent="0.25">
      <c r="B21" s="29" t="s">
        <v>148</v>
      </c>
      <c r="C21" s="4"/>
      <c r="D21" s="39">
        <v>0</v>
      </c>
      <c r="F21" s="17">
        <v>0</v>
      </c>
      <c r="G21" s="17">
        <v>655</v>
      </c>
      <c r="H21" s="17">
        <v>0</v>
      </c>
      <c r="I21" s="39">
        <v>0</v>
      </c>
      <c r="J21" s="17"/>
      <c r="K21" s="64">
        <v>0</v>
      </c>
      <c r="L21" s="64">
        <v>3619</v>
      </c>
      <c r="M21" s="64">
        <v>0</v>
      </c>
      <c r="N21" s="39">
        <v>0</v>
      </c>
      <c r="P21" s="64">
        <v>0</v>
      </c>
      <c r="Q21" s="26"/>
      <c r="R21" s="26"/>
      <c r="S21" s="26"/>
      <c r="T21" s="26"/>
      <c r="U21" s="26"/>
      <c r="V21" s="26"/>
      <c r="W21" s="26"/>
      <c r="X21" s="26"/>
      <c r="Y21" s="26"/>
      <c r="Z21" s="26"/>
      <c r="AA21" s="26"/>
      <c r="AB21" s="26"/>
      <c r="AC21" s="26"/>
      <c r="AD21" s="26"/>
      <c r="AE21" s="26"/>
    </row>
    <row r="22" spans="2:31" ht="13" x14ac:dyDescent="0.25">
      <c r="B22" s="29" t="s">
        <v>62</v>
      </c>
      <c r="C22" s="4"/>
      <c r="D22" s="39">
        <v>90</v>
      </c>
      <c r="F22" s="17">
        <v>291</v>
      </c>
      <c r="G22" s="17">
        <v>219</v>
      </c>
      <c r="H22" s="17">
        <v>647</v>
      </c>
      <c r="I22" s="39">
        <v>0</v>
      </c>
      <c r="J22" s="17"/>
      <c r="K22" s="64">
        <v>0</v>
      </c>
      <c r="L22" s="64">
        <v>0</v>
      </c>
      <c r="M22" s="64">
        <v>0</v>
      </c>
      <c r="N22" s="39">
        <v>0</v>
      </c>
      <c r="P22" s="64">
        <f>0</f>
        <v>0</v>
      </c>
      <c r="Q22" s="26"/>
      <c r="R22" s="26"/>
      <c r="S22" s="26"/>
      <c r="T22" s="26"/>
      <c r="U22" s="26"/>
      <c r="V22" s="26"/>
      <c r="W22" s="26"/>
      <c r="X22" s="26"/>
      <c r="Y22" s="26"/>
      <c r="Z22" s="26"/>
      <c r="AA22" s="26"/>
      <c r="AB22" s="26"/>
      <c r="AC22" s="26"/>
      <c r="AD22" s="26"/>
      <c r="AE22" s="26"/>
    </row>
    <row r="23" spans="2:31" s="11" customFormat="1" ht="13" x14ac:dyDescent="0.3">
      <c r="B23" s="29" t="s">
        <v>123</v>
      </c>
      <c r="C23" s="12"/>
      <c r="D23" s="39">
        <v>655</v>
      </c>
      <c r="E23" s="1"/>
      <c r="F23" s="17">
        <v>448</v>
      </c>
      <c r="G23" s="17">
        <v>133</v>
      </c>
      <c r="H23" s="17">
        <v>214</v>
      </c>
      <c r="I23" s="39">
        <v>2441</v>
      </c>
      <c r="J23" s="17"/>
      <c r="K23" s="64">
        <v>6169</v>
      </c>
      <c r="L23" s="64">
        <v>798</v>
      </c>
      <c r="M23" s="64">
        <v>623</v>
      </c>
      <c r="N23" s="39">
        <v>109</v>
      </c>
      <c r="P23" s="64">
        <v>107</v>
      </c>
      <c r="Q23" s="26"/>
      <c r="R23" s="26"/>
      <c r="S23" s="26"/>
      <c r="T23" s="26"/>
      <c r="U23" s="26"/>
      <c r="V23" s="26"/>
      <c r="W23" s="26"/>
      <c r="X23" s="26"/>
      <c r="Y23" s="26"/>
      <c r="Z23" s="26"/>
      <c r="AA23" s="26"/>
      <c r="AB23" s="26"/>
      <c r="AC23" s="26"/>
      <c r="AD23" s="26"/>
      <c r="AE23" s="26"/>
    </row>
    <row r="24" spans="2:31" s="11" customFormat="1" ht="13" x14ac:dyDescent="0.3">
      <c r="B24" s="29" t="s">
        <v>173</v>
      </c>
      <c r="C24" s="12"/>
      <c r="D24" s="39"/>
      <c r="E24" s="1"/>
      <c r="F24" s="17"/>
      <c r="G24" s="17"/>
      <c r="H24" s="17"/>
      <c r="I24" s="39">
        <v>98</v>
      </c>
      <c r="J24" s="17"/>
      <c r="K24" s="64">
        <v>121</v>
      </c>
      <c r="L24" s="64">
        <v>128</v>
      </c>
      <c r="M24" s="64">
        <v>148</v>
      </c>
      <c r="N24" s="39">
        <v>157</v>
      </c>
      <c r="P24" s="64">
        <v>143</v>
      </c>
      <c r="Q24" s="26"/>
      <c r="R24" s="26"/>
      <c r="S24" s="26"/>
      <c r="T24" s="26"/>
      <c r="U24" s="26"/>
      <c r="V24" s="26"/>
      <c r="W24" s="26"/>
      <c r="X24" s="26"/>
      <c r="Y24" s="26"/>
      <c r="Z24" s="26"/>
      <c r="AA24" s="26"/>
      <c r="AB24" s="26"/>
      <c r="AC24" s="26"/>
      <c r="AD24" s="26"/>
      <c r="AE24" s="26"/>
    </row>
    <row r="25" spans="2:31" s="11" customFormat="1" ht="13" x14ac:dyDescent="0.3">
      <c r="B25" s="29" t="s">
        <v>70</v>
      </c>
      <c r="C25" s="12"/>
      <c r="D25" s="39">
        <v>1317</v>
      </c>
      <c r="E25" s="1"/>
      <c r="F25" s="17">
        <v>1058</v>
      </c>
      <c r="G25" s="17">
        <v>969</v>
      </c>
      <c r="H25" s="17">
        <v>1040</v>
      </c>
      <c r="I25" s="39">
        <v>1247</v>
      </c>
      <c r="J25" s="17"/>
      <c r="K25" s="64">
        <v>1970</v>
      </c>
      <c r="L25" s="64">
        <v>1508</v>
      </c>
      <c r="M25" s="64">
        <v>1826</v>
      </c>
      <c r="N25" s="39">
        <v>1445</v>
      </c>
      <c r="P25" s="64">
        <v>2117</v>
      </c>
      <c r="Q25" s="26"/>
      <c r="R25" s="26"/>
      <c r="S25" s="26"/>
      <c r="T25" s="26"/>
      <c r="U25" s="26"/>
      <c r="V25" s="26"/>
      <c r="W25" s="26"/>
      <c r="X25" s="26"/>
      <c r="Y25" s="26"/>
      <c r="Z25" s="26"/>
      <c r="AA25" s="26"/>
      <c r="AB25" s="26"/>
      <c r="AC25" s="26"/>
      <c r="AD25" s="26"/>
      <c r="AE25" s="26"/>
    </row>
    <row r="26" spans="2:31" x14ac:dyDescent="0.25">
      <c r="B26" s="29" t="s">
        <v>71</v>
      </c>
      <c r="C26" s="6"/>
      <c r="D26" s="39">
        <v>9825</v>
      </c>
      <c r="F26" s="17">
        <v>11684</v>
      </c>
      <c r="G26" s="17">
        <v>13529</v>
      </c>
      <c r="H26" s="17">
        <v>24673</v>
      </c>
      <c r="I26" s="39">
        <v>39297</v>
      </c>
      <c r="J26" s="17"/>
      <c r="K26" s="64">
        <v>35746</v>
      </c>
      <c r="L26" s="64">
        <v>21930</v>
      </c>
      <c r="M26" s="64">
        <v>30820</v>
      </c>
      <c r="N26" s="39">
        <v>23737</v>
      </c>
      <c r="P26" s="64">
        <v>19086</v>
      </c>
      <c r="Q26" s="26"/>
      <c r="R26" s="26"/>
      <c r="S26" s="26"/>
      <c r="T26" s="26"/>
      <c r="U26" s="26"/>
      <c r="V26" s="26"/>
      <c r="W26" s="26"/>
      <c r="X26" s="26"/>
      <c r="Y26" s="26"/>
      <c r="Z26" s="26"/>
      <c r="AA26" s="26"/>
      <c r="AB26" s="26"/>
      <c r="AC26" s="26"/>
      <c r="AD26" s="26"/>
      <c r="AE26" s="26"/>
    </row>
    <row r="27" spans="2:31" x14ac:dyDescent="0.25">
      <c r="B27" s="29" t="s">
        <v>72</v>
      </c>
      <c r="C27" s="7"/>
      <c r="D27" s="51">
        <v>0</v>
      </c>
      <c r="F27" s="35">
        <v>0</v>
      </c>
      <c r="G27" s="35">
        <v>0</v>
      </c>
      <c r="H27" s="35">
        <v>0</v>
      </c>
      <c r="I27" s="51">
        <v>0</v>
      </c>
      <c r="J27" s="17"/>
      <c r="K27" s="64">
        <v>0</v>
      </c>
      <c r="L27" s="64">
        <v>0</v>
      </c>
      <c r="M27" s="64">
        <v>0</v>
      </c>
      <c r="N27" s="51">
        <v>0</v>
      </c>
      <c r="P27" s="64">
        <v>0</v>
      </c>
      <c r="Q27" s="26"/>
      <c r="R27" s="26"/>
      <c r="S27" s="26"/>
      <c r="T27" s="26"/>
      <c r="U27" s="26"/>
      <c r="V27" s="26"/>
      <c r="W27" s="26"/>
      <c r="X27" s="26"/>
      <c r="Y27" s="26"/>
      <c r="Z27" s="26"/>
      <c r="AA27" s="26"/>
      <c r="AB27" s="26"/>
      <c r="AC27" s="26"/>
      <c r="AD27" s="26"/>
      <c r="AE27" s="26"/>
    </row>
    <row r="28" spans="2:31" ht="13" x14ac:dyDescent="0.25">
      <c r="B28" s="28" t="s">
        <v>73</v>
      </c>
      <c r="C28" s="7"/>
      <c r="D28" s="50">
        <v>25671</v>
      </c>
      <c r="F28" s="38">
        <v>26385</v>
      </c>
      <c r="G28" s="38">
        <v>27922</v>
      </c>
      <c r="H28" s="38">
        <v>42308</v>
      </c>
      <c r="I28" s="50">
        <v>61001</v>
      </c>
      <c r="J28" s="19"/>
      <c r="K28" s="73">
        <v>60670</v>
      </c>
      <c r="L28" s="73">
        <v>44889</v>
      </c>
      <c r="M28" s="73">
        <v>51815</v>
      </c>
      <c r="N28" s="50">
        <v>48848</v>
      </c>
      <c r="P28" s="73">
        <f>SUM(P18:P27)</f>
        <v>42232</v>
      </c>
      <c r="Q28" s="26"/>
      <c r="R28" s="26"/>
      <c r="S28" s="26"/>
      <c r="T28" s="26"/>
      <c r="U28" s="26"/>
      <c r="V28" s="26"/>
      <c r="W28" s="26"/>
      <c r="X28" s="26"/>
      <c r="Y28" s="26"/>
      <c r="Z28" s="26"/>
      <c r="AA28" s="26"/>
      <c r="AB28" s="26"/>
      <c r="AC28" s="26"/>
      <c r="AD28" s="26"/>
      <c r="AE28" s="26"/>
    </row>
    <row r="29" spans="2:31" ht="13.5" thickBot="1" x14ac:dyDescent="0.3">
      <c r="B29" s="28" t="s">
        <v>74</v>
      </c>
      <c r="C29" s="7"/>
      <c r="D29" s="52">
        <v>254715</v>
      </c>
      <c r="F29" s="32">
        <v>254183</v>
      </c>
      <c r="G29" s="32">
        <v>252114</v>
      </c>
      <c r="H29" s="32">
        <v>269294</v>
      </c>
      <c r="I29" s="52">
        <v>291411</v>
      </c>
      <c r="J29" s="26"/>
      <c r="K29" s="74">
        <f>K28+K16</f>
        <v>290602</v>
      </c>
      <c r="L29" s="74">
        <f>L28+L16</f>
        <v>282309</v>
      </c>
      <c r="M29" s="74">
        <f>M28+M16</f>
        <v>299411</v>
      </c>
      <c r="N29" s="52">
        <v>297925</v>
      </c>
      <c r="P29" s="74">
        <f>P28+P16</f>
        <v>269856</v>
      </c>
      <c r="Q29" s="26"/>
      <c r="R29" s="26"/>
      <c r="S29" s="26"/>
      <c r="T29" s="26"/>
      <c r="U29" s="26"/>
      <c r="V29" s="26"/>
      <c r="W29" s="26"/>
      <c r="X29" s="26"/>
      <c r="Y29" s="26"/>
      <c r="Z29" s="26"/>
      <c r="AA29" s="26"/>
      <c r="AB29" s="26"/>
      <c r="AC29" s="26"/>
      <c r="AD29" s="26"/>
      <c r="AE29" s="26"/>
    </row>
    <row r="30" spans="2:31" ht="13" x14ac:dyDescent="0.3">
      <c r="B30" s="48" t="s">
        <v>75</v>
      </c>
      <c r="C30" s="2"/>
      <c r="D30" s="49"/>
      <c r="F30" s="49"/>
      <c r="G30" s="49"/>
      <c r="H30" s="49"/>
      <c r="I30" s="49"/>
      <c r="J30" s="13"/>
      <c r="K30" s="49"/>
      <c r="L30" s="49"/>
      <c r="M30" s="49"/>
      <c r="N30" s="49"/>
      <c r="P30" s="64"/>
      <c r="Q30" s="26"/>
      <c r="R30" s="26"/>
      <c r="S30" s="26"/>
      <c r="T30" s="26"/>
      <c r="U30" s="26"/>
      <c r="V30" s="26"/>
      <c r="W30" s="26"/>
      <c r="X30" s="26"/>
      <c r="Y30" s="26"/>
      <c r="Z30" s="26"/>
      <c r="AA30" s="26"/>
      <c r="AB30" s="26"/>
      <c r="AC30" s="26"/>
      <c r="AD30" s="26"/>
      <c r="AE30" s="26"/>
    </row>
    <row r="31" spans="2:31" ht="13" x14ac:dyDescent="0.25">
      <c r="B31" s="28" t="s">
        <v>76</v>
      </c>
      <c r="C31" s="8"/>
      <c r="D31" s="3"/>
      <c r="F31" s="3"/>
      <c r="G31" s="3"/>
      <c r="H31" s="3"/>
      <c r="I31" s="3"/>
      <c r="J31" s="24"/>
      <c r="K31" s="71"/>
      <c r="L31" s="71"/>
      <c r="M31" s="71"/>
      <c r="N31" s="3"/>
      <c r="P31" s="71"/>
      <c r="Q31" s="26"/>
      <c r="R31" s="26"/>
      <c r="S31" s="26"/>
      <c r="T31" s="26"/>
      <c r="U31" s="26"/>
      <c r="V31" s="26"/>
      <c r="W31" s="26"/>
      <c r="X31" s="26"/>
      <c r="Y31" s="26"/>
      <c r="Z31" s="26"/>
      <c r="AA31" s="26"/>
      <c r="AB31" s="26"/>
      <c r="AC31" s="26"/>
      <c r="AD31" s="26"/>
      <c r="AE31" s="26"/>
    </row>
    <row r="32" spans="2:31" x14ac:dyDescent="0.25">
      <c r="B32" s="29" t="s">
        <v>77</v>
      </c>
      <c r="C32" s="7"/>
      <c r="D32" s="39" t="s">
        <v>25</v>
      </c>
      <c r="F32" s="17" t="s">
        <v>25</v>
      </c>
      <c r="G32" s="17" t="s">
        <v>25</v>
      </c>
      <c r="H32" s="17" t="s">
        <v>25</v>
      </c>
      <c r="I32" s="39" t="s">
        <v>25</v>
      </c>
      <c r="J32" s="17"/>
      <c r="K32" s="64">
        <v>0</v>
      </c>
      <c r="L32" s="64">
        <v>0</v>
      </c>
      <c r="M32" s="64">
        <v>0</v>
      </c>
      <c r="N32" s="39">
        <v>0</v>
      </c>
      <c r="P32" s="64">
        <v>0</v>
      </c>
      <c r="Q32" s="26"/>
      <c r="R32" s="26"/>
      <c r="S32" s="26"/>
      <c r="T32" s="26"/>
      <c r="U32" s="26"/>
      <c r="V32" s="26"/>
      <c r="W32" s="26"/>
      <c r="X32" s="26"/>
      <c r="Y32" s="26"/>
      <c r="Z32" s="26"/>
      <c r="AA32" s="26"/>
      <c r="AB32" s="26"/>
      <c r="AC32" s="26"/>
      <c r="AD32" s="26"/>
      <c r="AE32" s="26"/>
    </row>
    <row r="33" spans="2:31" x14ac:dyDescent="0.25">
      <c r="B33" s="29" t="s">
        <v>78</v>
      </c>
      <c r="C33" s="7"/>
      <c r="D33" s="39">
        <v>60286</v>
      </c>
      <c r="E33" s="17"/>
      <c r="F33" s="17">
        <v>60824</v>
      </c>
      <c r="G33" s="17">
        <v>61208</v>
      </c>
      <c r="H33" s="17">
        <v>76686</v>
      </c>
      <c r="I33" s="39">
        <v>77101</v>
      </c>
      <c r="J33" s="17"/>
      <c r="K33" s="64">
        <v>77446</v>
      </c>
      <c r="L33" s="64">
        <v>77884</v>
      </c>
      <c r="M33" s="64">
        <v>77920</v>
      </c>
      <c r="N33" s="39">
        <v>79397</v>
      </c>
      <c r="P33" s="64">
        <v>80616</v>
      </c>
      <c r="Q33" s="26"/>
      <c r="R33" s="26"/>
      <c r="S33" s="26"/>
      <c r="T33" s="26"/>
      <c r="U33" s="26"/>
      <c r="V33" s="26"/>
      <c r="W33" s="26"/>
      <c r="X33" s="26"/>
      <c r="Y33" s="26"/>
      <c r="Z33" s="26"/>
      <c r="AA33" s="26"/>
      <c r="AB33" s="26"/>
      <c r="AC33" s="26"/>
      <c r="AD33" s="26"/>
      <c r="AE33" s="26"/>
    </row>
    <row r="34" spans="2:31" ht="13" x14ac:dyDescent="0.25">
      <c r="B34" s="29" t="s">
        <v>79</v>
      </c>
      <c r="C34" s="8"/>
      <c r="D34" s="39">
        <v>-1152</v>
      </c>
      <c r="E34" s="17"/>
      <c r="F34" s="17">
        <v>-1152</v>
      </c>
      <c r="G34" s="17">
        <v>-1152</v>
      </c>
      <c r="H34" s="17">
        <v>-1084</v>
      </c>
      <c r="I34" s="39">
        <v>-1071</v>
      </c>
      <c r="J34" s="17"/>
      <c r="K34" s="64">
        <v>-1044</v>
      </c>
      <c r="L34" s="64">
        <v>-1044</v>
      </c>
      <c r="M34" s="64">
        <v>-1044</v>
      </c>
      <c r="N34" s="39">
        <v>-1044</v>
      </c>
      <c r="P34" s="64">
        <v>-1039</v>
      </c>
      <c r="Q34" s="26"/>
      <c r="R34" s="26"/>
      <c r="S34" s="26"/>
      <c r="T34" s="26"/>
      <c r="U34" s="26"/>
      <c r="V34" s="26"/>
      <c r="W34" s="26"/>
      <c r="X34" s="26"/>
      <c r="Y34" s="26"/>
      <c r="Z34" s="26"/>
      <c r="AA34" s="26"/>
      <c r="AB34" s="26"/>
      <c r="AC34" s="26"/>
      <c r="AD34" s="26"/>
      <c r="AE34" s="26"/>
    </row>
    <row r="35" spans="2:31" ht="13" x14ac:dyDescent="0.25">
      <c r="B35" s="29" t="s">
        <v>80</v>
      </c>
      <c r="C35" s="8"/>
      <c r="D35" s="39">
        <v>125351</v>
      </c>
      <c r="E35" s="17"/>
      <c r="F35" s="17">
        <v>116274</v>
      </c>
      <c r="G35" s="17">
        <v>113606</v>
      </c>
      <c r="H35" s="17">
        <v>113465</v>
      </c>
      <c r="I35" s="39">
        <v>103103</v>
      </c>
      <c r="J35" s="17"/>
      <c r="K35" s="64">
        <v>100638</v>
      </c>
      <c r="L35" s="64">
        <v>95775</v>
      </c>
      <c r="M35" s="64">
        <v>94929</v>
      </c>
      <c r="N35" s="39">
        <v>89985</v>
      </c>
      <c r="P35" s="64">
        <v>35279</v>
      </c>
      <c r="Q35" s="26"/>
      <c r="R35" s="26"/>
      <c r="S35" s="26"/>
      <c r="T35" s="26"/>
      <c r="U35" s="26"/>
      <c r="V35" s="26"/>
      <c r="W35" s="26"/>
      <c r="X35" s="26"/>
      <c r="Y35" s="26"/>
      <c r="Z35" s="26"/>
      <c r="AA35" s="26"/>
      <c r="AB35" s="26"/>
      <c r="AC35" s="26"/>
      <c r="AD35" s="26"/>
      <c r="AE35" s="26"/>
    </row>
    <row r="36" spans="2:31" ht="13" x14ac:dyDescent="0.25">
      <c r="B36" s="29" t="s">
        <v>81</v>
      </c>
      <c r="C36" s="9"/>
      <c r="D36" s="39">
        <v>170</v>
      </c>
      <c r="E36" s="17"/>
      <c r="F36" s="17">
        <v>301</v>
      </c>
      <c r="G36" s="17">
        <v>54</v>
      </c>
      <c r="H36" s="17">
        <v>298</v>
      </c>
      <c r="I36" s="39">
        <v>1195</v>
      </c>
      <c r="J36" s="17"/>
      <c r="K36" s="64">
        <v>1811</v>
      </c>
      <c r="L36" s="64">
        <v>671</v>
      </c>
      <c r="M36" s="64">
        <v>873</v>
      </c>
      <c r="N36" s="39">
        <v>1578</v>
      </c>
      <c r="P36" s="64">
        <v>5182</v>
      </c>
      <c r="Q36" s="26"/>
      <c r="R36" s="26"/>
      <c r="S36" s="26"/>
      <c r="T36" s="26"/>
      <c r="U36" s="26"/>
      <c r="V36" s="26"/>
      <c r="W36" s="26"/>
      <c r="X36" s="26"/>
      <c r="Y36" s="26"/>
      <c r="Z36" s="26"/>
      <c r="AA36" s="26"/>
      <c r="AB36" s="26"/>
      <c r="AC36" s="26"/>
      <c r="AD36" s="26"/>
      <c r="AE36" s="26"/>
    </row>
    <row r="37" spans="2:31" ht="13" x14ac:dyDescent="0.25">
      <c r="B37" s="28" t="s">
        <v>82</v>
      </c>
      <c r="C37" s="9"/>
      <c r="D37" s="50">
        <v>184655</v>
      </c>
      <c r="E37" s="19"/>
      <c r="F37" s="38">
        <v>176247</v>
      </c>
      <c r="G37" s="38">
        <v>173716</v>
      </c>
      <c r="H37" s="38">
        <v>189365</v>
      </c>
      <c r="I37" s="50">
        <v>180328</v>
      </c>
      <c r="J37" s="19"/>
      <c r="K37" s="73">
        <v>178851</v>
      </c>
      <c r="L37" s="73">
        <v>173286</v>
      </c>
      <c r="M37" s="73">
        <v>172678</v>
      </c>
      <c r="N37" s="50">
        <v>169916</v>
      </c>
      <c r="P37" s="73">
        <f>SUM(P32:P36)</f>
        <v>120038</v>
      </c>
      <c r="Q37" s="26"/>
      <c r="R37" s="26"/>
      <c r="S37" s="26"/>
      <c r="T37" s="26"/>
      <c r="U37" s="26"/>
      <c r="V37" s="26"/>
      <c r="W37" s="26"/>
      <c r="X37" s="26"/>
      <c r="Y37" s="26"/>
      <c r="Z37" s="26"/>
      <c r="AA37" s="26"/>
      <c r="AB37" s="26"/>
      <c r="AC37" s="26"/>
      <c r="AD37" s="26"/>
      <c r="AE37" s="26"/>
    </row>
    <row r="38" spans="2:31" ht="13" x14ac:dyDescent="0.25">
      <c r="B38" s="29" t="s">
        <v>83</v>
      </c>
      <c r="C38" s="8"/>
      <c r="D38" s="39">
        <v>809</v>
      </c>
      <c r="E38" s="17"/>
      <c r="F38" s="17">
        <v>530</v>
      </c>
      <c r="G38" s="17">
        <v>430</v>
      </c>
      <c r="H38" s="17">
        <v>309</v>
      </c>
      <c r="I38" s="39">
        <v>1663</v>
      </c>
      <c r="J38" s="17"/>
      <c r="K38" s="64">
        <v>1598</v>
      </c>
      <c r="L38" s="64">
        <v>1326</v>
      </c>
      <c r="M38" s="64">
        <v>407</v>
      </c>
      <c r="N38" s="39">
        <v>346</v>
      </c>
      <c r="P38" s="64">
        <v>109</v>
      </c>
      <c r="Q38" s="26"/>
      <c r="R38" s="26"/>
      <c r="S38" s="26"/>
      <c r="T38" s="26"/>
      <c r="U38" s="26"/>
      <c r="V38" s="26"/>
      <c r="W38" s="26"/>
      <c r="X38" s="26"/>
      <c r="Y38" s="26"/>
      <c r="Z38" s="26"/>
      <c r="AA38" s="26"/>
      <c r="AB38" s="26"/>
      <c r="AC38" s="26"/>
      <c r="AD38" s="26"/>
      <c r="AE38" s="26"/>
    </row>
    <row r="39" spans="2:31" ht="13" x14ac:dyDescent="0.25">
      <c r="B39" s="28" t="s">
        <v>84</v>
      </c>
      <c r="C39" s="8"/>
      <c r="D39" s="50">
        <v>185464</v>
      </c>
      <c r="E39" s="19"/>
      <c r="F39" s="38">
        <v>176777</v>
      </c>
      <c r="G39" s="38">
        <v>174146</v>
      </c>
      <c r="H39" s="38">
        <v>189674</v>
      </c>
      <c r="I39" s="50">
        <v>181991</v>
      </c>
      <c r="J39" s="19"/>
      <c r="K39" s="73">
        <v>180449</v>
      </c>
      <c r="L39" s="73">
        <v>174612</v>
      </c>
      <c r="M39" s="73">
        <v>173085</v>
      </c>
      <c r="N39" s="50">
        <v>170262</v>
      </c>
      <c r="P39" s="73">
        <f>SUM(P37:P38)</f>
        <v>120147</v>
      </c>
      <c r="Q39" s="26"/>
      <c r="R39" s="26"/>
      <c r="S39" s="26"/>
      <c r="T39" s="26"/>
      <c r="U39" s="26"/>
      <c r="V39" s="26"/>
      <c r="W39" s="26"/>
      <c r="X39" s="26"/>
      <c r="Y39" s="26"/>
      <c r="Z39" s="26"/>
      <c r="AA39" s="26"/>
      <c r="AB39" s="26"/>
      <c r="AC39" s="26"/>
      <c r="AD39" s="26"/>
      <c r="AE39" s="26"/>
    </row>
    <row r="40" spans="2:31" ht="13" x14ac:dyDescent="0.25">
      <c r="B40" s="28" t="s">
        <v>85</v>
      </c>
      <c r="C40" s="8"/>
      <c r="D40" s="3"/>
      <c r="E40" s="24"/>
      <c r="F40" s="3"/>
      <c r="G40" s="3"/>
      <c r="H40" s="3"/>
      <c r="I40" s="3"/>
      <c r="J40" s="24"/>
      <c r="K40" s="71"/>
      <c r="L40" s="71"/>
      <c r="M40" s="71"/>
      <c r="N40" s="3"/>
      <c r="P40" s="71"/>
      <c r="Q40" s="26"/>
      <c r="R40" s="26"/>
      <c r="S40" s="26"/>
      <c r="T40" s="26"/>
      <c r="U40" s="26"/>
      <c r="V40" s="26"/>
      <c r="W40" s="26"/>
      <c r="X40" s="26"/>
      <c r="Y40" s="26"/>
      <c r="Z40" s="26"/>
      <c r="AA40" s="26"/>
      <c r="AB40" s="26"/>
      <c r="AC40" s="26"/>
      <c r="AD40" s="26"/>
      <c r="AE40" s="26"/>
    </row>
    <row r="41" spans="2:31" x14ac:dyDescent="0.25">
      <c r="B41" s="29" t="s">
        <v>86</v>
      </c>
      <c r="C41" s="10"/>
      <c r="D41" s="39">
        <v>2286</v>
      </c>
      <c r="E41" s="17"/>
      <c r="F41" s="17">
        <v>2065</v>
      </c>
      <c r="G41" s="17">
        <v>1842</v>
      </c>
      <c r="H41" s="17">
        <v>1731</v>
      </c>
      <c r="I41" s="39">
        <v>1379</v>
      </c>
      <c r="J41" s="17"/>
      <c r="K41" s="64">
        <v>990</v>
      </c>
      <c r="L41" s="64">
        <v>1258</v>
      </c>
      <c r="M41" s="64">
        <v>1509</v>
      </c>
      <c r="N41" s="39">
        <v>1228</v>
      </c>
      <c r="P41" s="64">
        <v>1060</v>
      </c>
      <c r="Q41" s="26"/>
      <c r="R41" s="26"/>
      <c r="S41" s="26"/>
      <c r="T41" s="26"/>
      <c r="U41" s="26"/>
      <c r="V41" s="26"/>
      <c r="W41" s="26"/>
      <c r="X41" s="26"/>
      <c r="Y41" s="26"/>
      <c r="Z41" s="26"/>
      <c r="AA41" s="26"/>
      <c r="AB41" s="26"/>
      <c r="AC41" s="26"/>
      <c r="AD41" s="26"/>
      <c r="AE41" s="26"/>
    </row>
    <row r="42" spans="2:31" x14ac:dyDescent="0.25">
      <c r="B42" s="29" t="s">
        <v>87</v>
      </c>
      <c r="C42" s="10"/>
      <c r="D42" s="39">
        <v>1737</v>
      </c>
      <c r="E42" s="17"/>
      <c r="F42" s="17">
        <v>1875</v>
      </c>
      <c r="G42" s="17">
        <v>2400</v>
      </c>
      <c r="H42" s="17">
        <v>2466</v>
      </c>
      <c r="I42" s="39">
        <v>1871</v>
      </c>
      <c r="J42" s="17"/>
      <c r="K42" s="64">
        <v>1825</v>
      </c>
      <c r="L42" s="64">
        <v>2003</v>
      </c>
      <c r="M42" s="64">
        <v>2076</v>
      </c>
      <c r="N42" s="39">
        <v>1455</v>
      </c>
      <c r="P42" s="64">
        <v>1489</v>
      </c>
      <c r="Q42" s="26"/>
      <c r="R42" s="26"/>
      <c r="S42" s="26"/>
      <c r="T42" s="26"/>
      <c r="U42" s="26"/>
      <c r="V42" s="26"/>
      <c r="W42" s="26"/>
      <c r="X42" s="26"/>
      <c r="Y42" s="26"/>
      <c r="Z42" s="26"/>
      <c r="AA42" s="26"/>
      <c r="AB42" s="26"/>
      <c r="AC42" s="26"/>
      <c r="AD42" s="26"/>
      <c r="AE42" s="26"/>
    </row>
    <row r="43" spans="2:31" x14ac:dyDescent="0.25">
      <c r="B43" s="29" t="s">
        <v>88</v>
      </c>
      <c r="D43" s="39">
        <v>1568</v>
      </c>
      <c r="E43" s="17"/>
      <c r="F43" s="17">
        <v>7881</v>
      </c>
      <c r="G43" s="17">
        <v>7702</v>
      </c>
      <c r="H43" s="17">
        <v>7825</v>
      </c>
      <c r="I43" s="39">
        <v>11338</v>
      </c>
      <c r="J43" s="17"/>
      <c r="K43" s="64">
        <v>12564</v>
      </c>
      <c r="L43" s="64">
        <v>11981</v>
      </c>
      <c r="M43" s="64">
        <v>12358</v>
      </c>
      <c r="N43" s="39">
        <v>11327</v>
      </c>
      <c r="P43" s="64">
        <v>10915</v>
      </c>
      <c r="Q43" s="26"/>
      <c r="R43" s="26"/>
      <c r="S43" s="26"/>
      <c r="T43" s="26"/>
      <c r="U43" s="26"/>
      <c r="V43" s="26"/>
      <c r="W43" s="26"/>
      <c r="X43" s="26"/>
      <c r="Y43" s="26"/>
      <c r="Z43" s="26"/>
      <c r="AA43" s="26"/>
      <c r="AB43" s="26"/>
      <c r="AC43" s="26"/>
      <c r="AD43" s="26"/>
      <c r="AE43" s="26"/>
    </row>
    <row r="44" spans="2:31" x14ac:dyDescent="0.25">
      <c r="B44" s="30" t="s">
        <v>89</v>
      </c>
      <c r="D44" s="39">
        <v>0</v>
      </c>
      <c r="E44" s="17"/>
      <c r="F44" s="17">
        <v>0</v>
      </c>
      <c r="G44" s="17">
        <v>0</v>
      </c>
      <c r="H44" s="17">
        <v>0</v>
      </c>
      <c r="I44" s="39">
        <v>3506</v>
      </c>
      <c r="J44" s="17"/>
      <c r="K44" s="64">
        <v>2441</v>
      </c>
      <c r="L44" s="64">
        <v>2121</v>
      </c>
      <c r="M44" s="64">
        <v>1622</v>
      </c>
      <c r="N44" s="39">
        <v>879</v>
      </c>
      <c r="P44" s="64">
        <v>1015</v>
      </c>
      <c r="Q44" s="26"/>
      <c r="R44" s="26"/>
      <c r="S44" s="26"/>
      <c r="T44" s="26"/>
      <c r="U44" s="26"/>
      <c r="V44" s="26"/>
      <c r="W44" s="26"/>
      <c r="X44" s="26"/>
      <c r="Y44" s="26"/>
      <c r="Z44" s="26"/>
      <c r="AA44" s="26"/>
      <c r="AB44" s="26"/>
      <c r="AC44" s="26"/>
      <c r="AD44" s="26"/>
      <c r="AE44" s="26"/>
    </row>
    <row r="45" spans="2:31" x14ac:dyDescent="0.25">
      <c r="B45" s="30" t="s">
        <v>90</v>
      </c>
      <c r="D45" s="39">
        <v>19474</v>
      </c>
      <c r="E45" s="17"/>
      <c r="F45" s="17">
        <v>17855</v>
      </c>
      <c r="G45" s="17">
        <v>16008</v>
      </c>
      <c r="H45" s="17">
        <v>14158</v>
      </c>
      <c r="I45" s="39">
        <v>41497</v>
      </c>
      <c r="J45" s="17"/>
      <c r="K45" s="64">
        <v>40454</v>
      </c>
      <c r="L45" s="64">
        <v>37902</v>
      </c>
      <c r="M45" s="64">
        <v>51369</v>
      </c>
      <c r="N45" s="39">
        <v>50810</v>
      </c>
      <c r="P45" s="64">
        <v>23410</v>
      </c>
      <c r="Q45" s="26"/>
      <c r="R45" s="26"/>
      <c r="S45" s="26"/>
      <c r="T45" s="26"/>
      <c r="U45" s="26"/>
      <c r="V45" s="26"/>
      <c r="W45" s="26"/>
      <c r="X45" s="26"/>
      <c r="Y45" s="26"/>
      <c r="Z45" s="26"/>
      <c r="AA45" s="26"/>
      <c r="AB45" s="26"/>
      <c r="AC45" s="26"/>
      <c r="AD45" s="26"/>
      <c r="AE45" s="26"/>
    </row>
    <row r="46" spans="2:31" x14ac:dyDescent="0.25">
      <c r="B46" s="29" t="s">
        <v>91</v>
      </c>
      <c r="D46" s="39">
        <v>0</v>
      </c>
      <c r="E46" s="17"/>
      <c r="F46" s="17">
        <v>0</v>
      </c>
      <c r="G46" s="17">
        <v>0</v>
      </c>
      <c r="H46" s="17">
        <v>0</v>
      </c>
      <c r="I46" s="39">
        <v>265</v>
      </c>
      <c r="J46" s="17"/>
      <c r="K46" s="64">
        <v>265</v>
      </c>
      <c r="L46" s="64">
        <v>265</v>
      </c>
      <c r="M46" s="64">
        <v>265</v>
      </c>
      <c r="N46" s="39">
        <v>522</v>
      </c>
      <c r="P46" s="64">
        <v>579</v>
      </c>
      <c r="Q46" s="26"/>
      <c r="R46" s="26"/>
      <c r="S46" s="26"/>
      <c r="T46" s="26"/>
      <c r="U46" s="26"/>
      <c r="V46" s="26"/>
      <c r="W46" s="26"/>
      <c r="X46" s="26"/>
      <c r="Y46" s="26"/>
      <c r="Z46" s="26"/>
      <c r="AA46" s="26"/>
      <c r="AB46" s="26"/>
      <c r="AC46" s="26"/>
      <c r="AD46" s="26"/>
      <c r="AE46" s="26"/>
    </row>
    <row r="47" spans="2:31" ht="13" x14ac:dyDescent="0.25">
      <c r="B47" s="28" t="s">
        <v>92</v>
      </c>
      <c r="D47" s="50">
        <v>25065</v>
      </c>
      <c r="E47" s="19"/>
      <c r="F47" s="38">
        <f>SUM(F41:F45)</f>
        <v>29676</v>
      </c>
      <c r="G47" s="38">
        <f>SUM(G41:G45)</f>
        <v>27952</v>
      </c>
      <c r="H47" s="38">
        <f>SUM(H41:H45)</f>
        <v>26180</v>
      </c>
      <c r="I47" s="50">
        <v>59856</v>
      </c>
      <c r="J47" s="19"/>
      <c r="K47" s="73">
        <v>58539</v>
      </c>
      <c r="L47" s="73">
        <v>55530</v>
      </c>
      <c r="M47" s="73">
        <v>69199</v>
      </c>
      <c r="N47" s="50">
        <v>66221</v>
      </c>
      <c r="P47" s="73">
        <f>SUM(P41:P46)</f>
        <v>38468</v>
      </c>
      <c r="Q47" s="26"/>
      <c r="R47" s="26"/>
      <c r="S47" s="26"/>
      <c r="T47" s="26"/>
      <c r="U47" s="26"/>
      <c r="V47" s="26"/>
      <c r="W47" s="26"/>
      <c r="X47" s="26"/>
      <c r="Y47" s="26"/>
      <c r="Z47" s="26"/>
      <c r="AA47" s="26"/>
      <c r="AB47" s="26"/>
      <c r="AC47" s="26"/>
      <c r="AD47" s="26"/>
      <c r="AE47" s="26"/>
    </row>
    <row r="48" spans="2:31" ht="13" x14ac:dyDescent="0.25">
      <c r="B48" s="28" t="s">
        <v>93</v>
      </c>
      <c r="D48" s="3"/>
      <c r="E48" s="26"/>
      <c r="F48" s="3"/>
      <c r="G48" s="3"/>
      <c r="H48" s="3"/>
      <c r="I48" s="3"/>
      <c r="J48" s="26"/>
      <c r="K48" s="71"/>
      <c r="L48" s="71"/>
      <c r="M48" s="71"/>
      <c r="N48" s="3"/>
      <c r="P48" s="71"/>
      <c r="Q48" s="26"/>
      <c r="R48" s="26"/>
      <c r="S48" s="26"/>
      <c r="T48" s="26"/>
      <c r="U48" s="26"/>
      <c r="V48" s="26"/>
      <c r="W48" s="26"/>
      <c r="X48" s="26"/>
      <c r="Y48" s="26"/>
      <c r="Z48" s="26"/>
      <c r="AA48" s="26"/>
      <c r="AB48" s="26"/>
      <c r="AC48" s="26"/>
      <c r="AD48" s="26"/>
      <c r="AE48" s="26"/>
    </row>
    <row r="49" spans="2:31" x14ac:dyDescent="0.25">
      <c r="B49" s="29" t="s">
        <v>94</v>
      </c>
      <c r="D49" s="39">
        <v>8030</v>
      </c>
      <c r="E49" s="17"/>
      <c r="F49" s="17">
        <v>9500</v>
      </c>
      <c r="G49" s="17">
        <v>8836</v>
      </c>
      <c r="H49" s="17">
        <v>10574</v>
      </c>
      <c r="I49" s="39">
        <v>10923</v>
      </c>
      <c r="J49" s="17"/>
      <c r="K49" s="64">
        <v>12996</v>
      </c>
      <c r="L49" s="64">
        <v>11605</v>
      </c>
      <c r="M49" s="64">
        <v>12947</v>
      </c>
      <c r="N49" s="39">
        <v>14541</v>
      </c>
      <c r="P49" s="64">
        <v>15650</v>
      </c>
      <c r="Q49" s="26"/>
      <c r="R49" s="26"/>
      <c r="S49" s="26"/>
      <c r="T49" s="26"/>
      <c r="U49" s="26"/>
      <c r="V49" s="26"/>
      <c r="W49" s="26"/>
      <c r="X49" s="26"/>
      <c r="Y49" s="26"/>
      <c r="Z49" s="26"/>
      <c r="AA49" s="26"/>
      <c r="AB49" s="26"/>
      <c r="AC49" s="26"/>
      <c r="AD49" s="26"/>
      <c r="AE49" s="26"/>
    </row>
    <row r="50" spans="2:31" x14ac:dyDescent="0.25">
      <c r="B50" s="29" t="s">
        <v>95</v>
      </c>
      <c r="D50" s="39">
        <v>481</v>
      </c>
      <c r="E50" s="17"/>
      <c r="F50" s="17">
        <v>229</v>
      </c>
      <c r="G50" s="17">
        <v>422</v>
      </c>
      <c r="H50" s="17">
        <v>1501</v>
      </c>
      <c r="I50" s="39">
        <v>2673</v>
      </c>
      <c r="J50" s="17"/>
      <c r="K50" s="64">
        <v>2421</v>
      </c>
      <c r="L50" s="64">
        <v>2355</v>
      </c>
      <c r="M50" s="64">
        <v>2450</v>
      </c>
      <c r="N50" s="39">
        <v>3208</v>
      </c>
      <c r="P50" s="64">
        <v>2857</v>
      </c>
      <c r="Q50" s="26"/>
      <c r="R50" s="26"/>
      <c r="S50" s="26"/>
      <c r="T50" s="26"/>
      <c r="U50" s="26"/>
      <c r="V50" s="26"/>
      <c r="W50" s="26"/>
      <c r="X50" s="26"/>
      <c r="Y50" s="26"/>
      <c r="Z50" s="26"/>
      <c r="AA50" s="26"/>
      <c r="AB50" s="26"/>
      <c r="AC50" s="26"/>
      <c r="AD50" s="26"/>
      <c r="AE50" s="26"/>
    </row>
    <row r="51" spans="2:31" x14ac:dyDescent="0.25">
      <c r="B51" s="29" t="s">
        <v>96</v>
      </c>
      <c r="D51" s="39">
        <v>2086</v>
      </c>
      <c r="E51" s="17"/>
      <c r="F51" s="17">
        <v>2046</v>
      </c>
      <c r="G51" s="17">
        <v>1789</v>
      </c>
      <c r="H51" s="17">
        <v>1940</v>
      </c>
      <c r="I51" s="39">
        <v>2259</v>
      </c>
      <c r="J51" s="17"/>
      <c r="K51" s="64">
        <v>3062</v>
      </c>
      <c r="L51" s="64">
        <v>3025</v>
      </c>
      <c r="M51" s="64">
        <v>3422</v>
      </c>
      <c r="N51" s="39">
        <v>4391</v>
      </c>
      <c r="P51" s="64">
        <v>5079</v>
      </c>
      <c r="Q51" s="26"/>
      <c r="R51" s="26"/>
      <c r="S51" s="26"/>
      <c r="T51" s="26"/>
      <c r="U51" s="26"/>
      <c r="V51" s="26"/>
      <c r="W51" s="26"/>
      <c r="X51" s="26"/>
      <c r="Y51" s="26"/>
      <c r="Z51" s="26"/>
      <c r="AA51" s="26"/>
      <c r="AB51" s="26"/>
      <c r="AC51" s="26"/>
      <c r="AD51" s="26"/>
      <c r="AE51" s="26"/>
    </row>
    <row r="52" spans="2:31" x14ac:dyDescent="0.25">
      <c r="B52" s="29" t="s">
        <v>97</v>
      </c>
      <c r="D52" s="39">
        <v>10920</v>
      </c>
      <c r="E52" s="17"/>
      <c r="F52" s="17">
        <v>11407</v>
      </c>
      <c r="G52" s="17">
        <v>13388</v>
      </c>
      <c r="H52" s="17">
        <v>14634</v>
      </c>
      <c r="I52" s="39">
        <v>16912</v>
      </c>
      <c r="J52" s="17"/>
      <c r="K52" s="64">
        <v>17622</v>
      </c>
      <c r="L52" s="64">
        <v>17665</v>
      </c>
      <c r="M52" s="64">
        <v>18766</v>
      </c>
      <c r="N52" s="39">
        <v>17980</v>
      </c>
      <c r="P52" s="64">
        <v>18831</v>
      </c>
      <c r="Q52" s="26"/>
      <c r="R52" s="26"/>
      <c r="S52" s="26"/>
      <c r="T52" s="26"/>
      <c r="U52" s="26"/>
      <c r="V52" s="26"/>
      <c r="W52" s="26"/>
      <c r="X52" s="26"/>
      <c r="Y52" s="26"/>
      <c r="Z52" s="26"/>
      <c r="AA52" s="26"/>
      <c r="AB52" s="26"/>
      <c r="AC52" s="26"/>
      <c r="AD52" s="26"/>
      <c r="AE52" s="26"/>
    </row>
    <row r="53" spans="2:31" x14ac:dyDescent="0.25">
      <c r="B53" s="29" t="s">
        <v>98</v>
      </c>
      <c r="D53" s="39">
        <v>4044</v>
      </c>
      <c r="E53" s="17"/>
      <c r="F53" s="17">
        <v>5114</v>
      </c>
      <c r="G53" s="17">
        <v>6215</v>
      </c>
      <c r="H53" s="17">
        <v>7393</v>
      </c>
      <c r="I53" s="39">
        <v>3718</v>
      </c>
      <c r="J53" s="17"/>
      <c r="K53" s="64">
        <v>4822</v>
      </c>
      <c r="L53" s="64">
        <v>5920</v>
      </c>
      <c r="M53" s="64">
        <v>7060</v>
      </c>
      <c r="N53" s="39">
        <v>7078</v>
      </c>
      <c r="P53" s="64">
        <v>50063</v>
      </c>
      <c r="Q53" s="26"/>
      <c r="R53" s="26"/>
      <c r="S53" s="26"/>
      <c r="T53" s="26"/>
      <c r="U53" s="26"/>
      <c r="V53" s="26"/>
      <c r="W53" s="26"/>
      <c r="X53" s="26"/>
      <c r="Y53" s="26"/>
      <c r="Z53" s="26"/>
      <c r="AA53" s="26"/>
      <c r="AB53" s="26"/>
      <c r="AC53" s="26"/>
      <c r="AD53" s="26"/>
      <c r="AE53" s="26"/>
    </row>
    <row r="54" spans="2:31" x14ac:dyDescent="0.25">
      <c r="B54" s="29" t="s">
        <v>99</v>
      </c>
      <c r="D54" s="39">
        <v>3128</v>
      </c>
      <c r="E54" s="17"/>
      <c r="F54" s="17">
        <v>3876</v>
      </c>
      <c r="G54" s="17">
        <v>3643</v>
      </c>
      <c r="H54" s="17">
        <v>3378</v>
      </c>
      <c r="I54" s="39">
        <v>3861</v>
      </c>
      <c r="J54" s="17"/>
      <c r="K54" s="64">
        <v>3902</v>
      </c>
      <c r="L54" s="64">
        <v>3621</v>
      </c>
      <c r="M54" s="64">
        <v>3436</v>
      </c>
      <c r="N54" s="39">
        <v>4121</v>
      </c>
      <c r="P54" s="64">
        <v>5387</v>
      </c>
      <c r="Q54" s="26"/>
      <c r="R54" s="26"/>
      <c r="S54" s="26"/>
      <c r="T54" s="26"/>
      <c r="U54" s="26"/>
      <c r="V54" s="26"/>
      <c r="W54" s="26"/>
      <c r="X54" s="26"/>
      <c r="Y54" s="26"/>
      <c r="Z54" s="26"/>
      <c r="AA54" s="26"/>
      <c r="AB54" s="26"/>
      <c r="AC54" s="26"/>
      <c r="AD54" s="26"/>
      <c r="AE54" s="26"/>
    </row>
    <row r="55" spans="2:31" x14ac:dyDescent="0.25">
      <c r="B55" s="29" t="s">
        <v>100</v>
      </c>
      <c r="D55" s="39">
        <v>15407</v>
      </c>
      <c r="E55" s="17"/>
      <c r="F55" s="17">
        <v>15558</v>
      </c>
      <c r="G55" s="17">
        <v>15723</v>
      </c>
      <c r="H55" s="17">
        <v>14020</v>
      </c>
      <c r="I55" s="39">
        <v>9218</v>
      </c>
      <c r="J55" s="17"/>
      <c r="K55" s="64">
        <v>6789</v>
      </c>
      <c r="L55" s="64">
        <v>7976</v>
      </c>
      <c r="M55" s="64">
        <v>9046</v>
      </c>
      <c r="N55" s="39">
        <v>10123</v>
      </c>
      <c r="P55" s="64">
        <v>9545</v>
      </c>
      <c r="Q55" s="26"/>
      <c r="R55" s="26"/>
      <c r="S55" s="26"/>
      <c r="T55" s="26"/>
      <c r="U55" s="26"/>
      <c r="V55" s="26"/>
      <c r="W55" s="26"/>
      <c r="X55" s="26"/>
      <c r="Y55" s="26"/>
      <c r="Z55" s="26"/>
      <c r="AA55" s="26"/>
      <c r="AB55" s="26"/>
      <c r="AC55" s="26"/>
      <c r="AD55" s="26"/>
      <c r="AE55" s="26"/>
    </row>
    <row r="56" spans="2:31" x14ac:dyDescent="0.25">
      <c r="B56" s="29" t="s">
        <v>101</v>
      </c>
      <c r="D56" s="39">
        <v>0</v>
      </c>
      <c r="E56" s="17"/>
      <c r="F56" s="17">
        <v>0</v>
      </c>
      <c r="G56" s="17">
        <v>0</v>
      </c>
      <c r="H56" s="17">
        <v>0</v>
      </c>
      <c r="I56" s="39">
        <v>0</v>
      </c>
      <c r="J56" s="17"/>
      <c r="K56" s="64">
        <v>0</v>
      </c>
      <c r="L56" s="64">
        <v>0</v>
      </c>
      <c r="M56" s="64">
        <v>0</v>
      </c>
      <c r="N56" s="39">
        <v>0</v>
      </c>
      <c r="P56" s="64">
        <v>3829</v>
      </c>
      <c r="Q56" s="26"/>
      <c r="R56" s="26"/>
      <c r="S56" s="26"/>
      <c r="T56" s="26"/>
      <c r="U56" s="26"/>
      <c r="V56" s="26"/>
      <c r="W56" s="26"/>
      <c r="X56" s="26"/>
      <c r="Y56" s="26"/>
      <c r="Z56" s="26"/>
      <c r="AA56" s="26"/>
      <c r="AB56" s="26"/>
      <c r="AC56" s="26"/>
      <c r="AD56" s="26"/>
      <c r="AE56" s="26"/>
    </row>
    <row r="57" spans="2:31" ht="13" x14ac:dyDescent="0.25">
      <c r="B57" s="28" t="s">
        <v>102</v>
      </c>
      <c r="D57" s="50">
        <v>44186</v>
      </c>
      <c r="E57" s="19"/>
      <c r="F57" s="38">
        <f>SUM(F49:F56)</f>
        <v>47730</v>
      </c>
      <c r="G57" s="38">
        <f>SUM(G49:G56)</f>
        <v>50016</v>
      </c>
      <c r="H57" s="38">
        <f>SUM(H49:H56)</f>
        <v>53440</v>
      </c>
      <c r="I57" s="50">
        <v>49564</v>
      </c>
      <c r="J57" s="19"/>
      <c r="K57" s="73">
        <v>51614</v>
      </c>
      <c r="L57" s="73">
        <v>52167</v>
      </c>
      <c r="M57" s="73">
        <v>57127</v>
      </c>
      <c r="N57" s="50">
        <v>61442</v>
      </c>
      <c r="P57" s="73">
        <f>SUM(P49:P56)</f>
        <v>111241</v>
      </c>
      <c r="Q57" s="26"/>
      <c r="R57" s="26"/>
      <c r="S57" s="26"/>
      <c r="T57" s="26"/>
      <c r="U57" s="26"/>
      <c r="V57" s="26"/>
      <c r="W57" s="26"/>
      <c r="X57" s="26"/>
      <c r="Y57" s="26"/>
      <c r="Z57" s="26"/>
      <c r="AA57" s="26"/>
      <c r="AB57" s="26"/>
      <c r="AC57" s="26"/>
      <c r="AD57" s="26"/>
      <c r="AE57" s="26"/>
    </row>
    <row r="58" spans="2:31" ht="13" x14ac:dyDescent="0.25">
      <c r="B58" s="28" t="s">
        <v>103</v>
      </c>
      <c r="D58" s="50">
        <v>69251</v>
      </c>
      <c r="E58" s="19"/>
      <c r="F58" s="38">
        <f>F47+F57</f>
        <v>77406</v>
      </c>
      <c r="G58" s="38">
        <f>G47+G57</f>
        <v>77968</v>
      </c>
      <c r="H58" s="38">
        <f>H47+H57</f>
        <v>79620</v>
      </c>
      <c r="I58" s="50">
        <v>109420</v>
      </c>
      <c r="J58" s="19"/>
      <c r="K58" s="73">
        <v>110153</v>
      </c>
      <c r="L58" s="73">
        <v>107697</v>
      </c>
      <c r="M58" s="73">
        <v>126326</v>
      </c>
      <c r="N58" s="50">
        <v>127663</v>
      </c>
      <c r="P58" s="73">
        <f>SUM(P57,P47)</f>
        <v>149709</v>
      </c>
      <c r="Q58" s="26"/>
      <c r="R58" s="26"/>
      <c r="S58" s="26"/>
      <c r="T58" s="26"/>
      <c r="U58" s="26"/>
      <c r="V58" s="26"/>
      <c r="W58" s="26"/>
      <c r="X58" s="26"/>
      <c r="Y58" s="26"/>
      <c r="Z58" s="26"/>
      <c r="AA58" s="26"/>
      <c r="AB58" s="26"/>
      <c r="AC58" s="26"/>
      <c r="AD58" s="26"/>
      <c r="AE58" s="26"/>
    </row>
    <row r="59" spans="2:31" ht="13.5" thickBot="1" x14ac:dyDescent="0.3">
      <c r="B59" s="31" t="s">
        <v>104</v>
      </c>
      <c r="D59" s="52">
        <v>254715</v>
      </c>
      <c r="E59" s="26"/>
      <c r="F59" s="32">
        <f>F39+F58</f>
        <v>254183</v>
      </c>
      <c r="G59" s="32">
        <f>G39+G58</f>
        <v>252114</v>
      </c>
      <c r="H59" s="32">
        <f>H39+H58</f>
        <v>269294</v>
      </c>
      <c r="I59" s="52">
        <v>291411</v>
      </c>
      <c r="J59" s="26"/>
      <c r="K59" s="32">
        <v>290602</v>
      </c>
      <c r="L59" s="32">
        <v>282309</v>
      </c>
      <c r="M59" s="32">
        <v>299411</v>
      </c>
      <c r="N59" s="52">
        <v>297925</v>
      </c>
      <c r="P59" s="74">
        <f>SUM(P58,P39)</f>
        <v>269856</v>
      </c>
      <c r="Q59" s="26"/>
      <c r="R59" s="26"/>
      <c r="S59" s="26"/>
      <c r="T59" s="26"/>
      <c r="U59" s="26"/>
      <c r="V59" s="26"/>
      <c r="W59" s="26"/>
      <c r="X59" s="26"/>
      <c r="Y59" s="26"/>
      <c r="Z59" s="26"/>
      <c r="AA59" s="26"/>
      <c r="AB59" s="26"/>
      <c r="AC59" s="26"/>
      <c r="AD59" s="26"/>
      <c r="AE59" s="26"/>
    </row>
    <row r="60" spans="2:31" ht="62.5" x14ac:dyDescent="0.25">
      <c r="B60" s="10" t="s">
        <v>181</v>
      </c>
    </row>
  </sheetData>
  <hyperlinks>
    <hyperlink ref="A1" location="Contents!A1" display="Back" xr:uid="{00000000-0004-0000-0400-000000000000}"/>
  </hyperlinks>
  <pageMargins left="0.7" right="0.7" top="0.75" bottom="0.75" header="0.3" footer="0.3"/>
  <pageSetup paperSize="9" orientation="portrait" r:id="rId1"/>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I71"/>
  <sheetViews>
    <sheetView showGridLines="0" zoomScale="80" zoomScaleNormal="80" workbookViewId="0">
      <pane xSplit="2" ySplit="4" topLeftCell="C59" activePane="bottomRight" state="frozen"/>
      <selection pane="topRight"/>
      <selection pane="bottomLeft"/>
      <selection pane="bottomRight" activeCell="F70" sqref="F70"/>
    </sheetView>
  </sheetViews>
  <sheetFormatPr defaultColWidth="8.78515625" defaultRowHeight="12.5" x14ac:dyDescent="0.25"/>
  <cols>
    <col min="1" max="1" width="2.0703125" style="1" customWidth="1"/>
    <col min="2" max="2" width="40.78515625" style="10" customWidth="1"/>
    <col min="3" max="3" width="1.78515625" style="1" customWidth="1"/>
    <col min="4" max="4" width="10.0703125" style="1" customWidth="1"/>
    <col min="5" max="5" width="1.78515625" style="1" customWidth="1"/>
    <col min="6" max="9" width="10.0703125" style="1" customWidth="1"/>
    <col min="10" max="10" width="1.78515625" style="1" customWidth="1"/>
    <col min="11" max="14" width="10.0703125" style="1" customWidth="1"/>
    <col min="15" max="15" width="1.78515625" style="1" customWidth="1"/>
    <col min="16" max="16" width="10.0703125" style="1" customWidth="1"/>
    <col min="17" max="16384" width="8.78515625" style="1"/>
  </cols>
  <sheetData>
    <row r="1" spans="1:35" ht="13" x14ac:dyDescent="0.3">
      <c r="A1" s="34" t="s">
        <v>144</v>
      </c>
    </row>
    <row r="4" spans="1:35" s="2" customFormat="1" ht="13" x14ac:dyDescent="0.3">
      <c r="B4" s="41" t="s">
        <v>106</v>
      </c>
      <c r="C4" s="1"/>
      <c r="D4" s="182" t="s">
        <v>49</v>
      </c>
      <c r="E4" s="184"/>
      <c r="F4" s="182" t="s">
        <v>182</v>
      </c>
      <c r="G4" s="182" t="s">
        <v>183</v>
      </c>
      <c r="H4" s="182" t="s">
        <v>146</v>
      </c>
      <c r="I4" s="182" t="s">
        <v>0</v>
      </c>
      <c r="J4" s="184"/>
      <c r="K4" s="182" t="s">
        <v>184</v>
      </c>
      <c r="L4" s="182" t="s">
        <v>185</v>
      </c>
      <c r="M4" s="182" t="s">
        <v>174</v>
      </c>
      <c r="N4" s="182" t="s">
        <v>203</v>
      </c>
      <c r="O4" s="184"/>
      <c r="P4" s="182" t="s">
        <v>244</v>
      </c>
    </row>
    <row r="5" spans="1:35" ht="13" x14ac:dyDescent="0.25">
      <c r="B5" s="45" t="s">
        <v>107</v>
      </c>
      <c r="D5" s="55"/>
      <c r="F5" s="55"/>
      <c r="G5" s="55"/>
      <c r="H5" s="55"/>
      <c r="I5" s="55"/>
      <c r="K5" s="55"/>
      <c r="L5" s="55"/>
      <c r="M5" s="55"/>
      <c r="N5" s="55"/>
      <c r="P5" s="55"/>
    </row>
    <row r="6" spans="1:35" x14ac:dyDescent="0.25">
      <c r="B6" s="14" t="s">
        <v>108</v>
      </c>
      <c r="D6" s="68">
        <v>22279</v>
      </c>
      <c r="F6" s="53">
        <v>-9019</v>
      </c>
      <c r="G6" s="53">
        <v>-11396</v>
      </c>
      <c r="H6" s="53">
        <v>-11397</v>
      </c>
      <c r="I6" s="68">
        <v>-19393</v>
      </c>
      <c r="K6" s="53">
        <v>-2802</v>
      </c>
      <c r="L6" s="53">
        <v>-7263</v>
      </c>
      <c r="M6" s="53">
        <v>-9112</v>
      </c>
      <c r="N6" s="68">
        <v>-14626</v>
      </c>
      <c r="P6" s="53">
        <v>-57105</v>
      </c>
      <c r="Q6" s="26"/>
      <c r="R6" s="26"/>
      <c r="S6" s="26"/>
      <c r="T6" s="26"/>
      <c r="U6" s="26"/>
      <c r="V6" s="26"/>
      <c r="W6" s="26"/>
      <c r="X6" s="26"/>
      <c r="Y6" s="26"/>
      <c r="Z6" s="26"/>
      <c r="AA6" s="26"/>
      <c r="AB6" s="26"/>
      <c r="AC6" s="26"/>
      <c r="AD6" s="26"/>
      <c r="AE6" s="26"/>
      <c r="AF6" s="26"/>
      <c r="AG6" s="26"/>
      <c r="AH6" s="26"/>
      <c r="AI6" s="26"/>
    </row>
    <row r="7" spans="1:35" ht="25" x14ac:dyDescent="0.25">
      <c r="B7" s="14" t="s">
        <v>109</v>
      </c>
      <c r="D7" s="68"/>
      <c r="F7" s="53"/>
      <c r="G7" s="53"/>
      <c r="H7" s="53"/>
      <c r="I7" s="68"/>
      <c r="K7" s="53"/>
      <c r="L7" s="53"/>
      <c r="M7" s="53"/>
      <c r="N7" s="68"/>
      <c r="P7" s="53"/>
      <c r="Q7" s="26"/>
      <c r="R7" s="26"/>
      <c r="S7" s="26"/>
      <c r="T7" s="26"/>
      <c r="U7" s="26"/>
      <c r="V7" s="26"/>
      <c r="W7" s="26"/>
      <c r="X7" s="26"/>
      <c r="Y7" s="26"/>
      <c r="Z7" s="26"/>
      <c r="AA7" s="26"/>
      <c r="AB7" s="26"/>
      <c r="AC7" s="26"/>
      <c r="AD7" s="26"/>
      <c r="AE7" s="26"/>
      <c r="AF7" s="26"/>
      <c r="AG7" s="26"/>
      <c r="AH7" s="26"/>
      <c r="AI7" s="26"/>
    </row>
    <row r="8" spans="1:35" x14ac:dyDescent="0.25">
      <c r="B8" s="14" t="s">
        <v>24</v>
      </c>
      <c r="D8" s="68">
        <v>12771</v>
      </c>
      <c r="F8" s="53">
        <v>3383</v>
      </c>
      <c r="G8" s="53">
        <v>6948</v>
      </c>
      <c r="H8" s="53">
        <v>10526</v>
      </c>
      <c r="I8" s="68">
        <v>15138</v>
      </c>
      <c r="K8" s="53">
        <v>4430</v>
      </c>
      <c r="L8" s="53">
        <v>8843</v>
      </c>
      <c r="M8" s="53">
        <v>13405</v>
      </c>
      <c r="N8" s="68">
        <v>18371</v>
      </c>
      <c r="P8" s="53">
        <v>5272</v>
      </c>
      <c r="Q8" s="26"/>
      <c r="R8" s="26"/>
      <c r="S8" s="26"/>
      <c r="T8" s="26"/>
      <c r="U8" s="26"/>
      <c r="V8" s="26"/>
      <c r="W8" s="26"/>
      <c r="X8" s="26"/>
      <c r="Y8" s="26"/>
      <c r="Z8" s="26"/>
      <c r="AA8" s="26"/>
      <c r="AB8" s="26"/>
      <c r="AC8" s="26"/>
      <c r="AD8" s="26"/>
      <c r="AE8" s="26"/>
      <c r="AF8" s="26"/>
      <c r="AG8" s="26"/>
      <c r="AH8" s="26"/>
      <c r="AI8" s="26"/>
    </row>
    <row r="9" spans="1:35" x14ac:dyDescent="0.25">
      <c r="B9" s="14" t="s">
        <v>50</v>
      </c>
      <c r="D9" s="68">
        <v>832</v>
      </c>
      <c r="F9" s="53"/>
      <c r="G9" s="53"/>
      <c r="H9" s="53">
        <v>56</v>
      </c>
      <c r="I9" s="68">
        <v>285</v>
      </c>
      <c r="K9" s="53"/>
      <c r="L9" s="53"/>
      <c r="M9" s="53">
        <v>0</v>
      </c>
      <c r="N9" s="68">
        <v>1714</v>
      </c>
      <c r="P9" s="53">
        <v>1009</v>
      </c>
      <c r="Q9" s="26"/>
      <c r="R9" s="26"/>
      <c r="S9" s="26"/>
      <c r="T9" s="26"/>
      <c r="U9" s="26"/>
      <c r="V9" s="26"/>
      <c r="W9" s="26"/>
      <c r="X9" s="26"/>
      <c r="Y9" s="26"/>
      <c r="Z9" s="26"/>
      <c r="AA9" s="26"/>
      <c r="AB9" s="26"/>
      <c r="AC9" s="26"/>
      <c r="AD9" s="26"/>
      <c r="AE9" s="26"/>
      <c r="AF9" s="26"/>
      <c r="AG9" s="26"/>
      <c r="AH9" s="26"/>
      <c r="AI9" s="26"/>
    </row>
    <row r="10" spans="1:35" ht="25" x14ac:dyDescent="0.25">
      <c r="B10" s="14" t="s">
        <v>29</v>
      </c>
      <c r="D10" s="68">
        <v>1691</v>
      </c>
      <c r="F10" s="53">
        <v>2823</v>
      </c>
      <c r="G10" s="53">
        <v>5341</v>
      </c>
      <c r="H10" s="53">
        <v>10327</v>
      </c>
      <c r="I10" s="68">
        <v>19892</v>
      </c>
      <c r="K10" s="53">
        <v>3289</v>
      </c>
      <c r="L10" s="53">
        <v>8730</v>
      </c>
      <c r="M10" s="53">
        <v>14181</v>
      </c>
      <c r="N10" s="68">
        <v>21167</v>
      </c>
      <c r="P10" s="53">
        <v>10568</v>
      </c>
      <c r="Q10" s="26"/>
      <c r="R10" s="26"/>
      <c r="S10" s="26"/>
      <c r="T10" s="26"/>
      <c r="U10" s="26"/>
      <c r="V10" s="26"/>
      <c r="W10" s="26"/>
      <c r="X10" s="26"/>
      <c r="Y10" s="26"/>
      <c r="Z10" s="26"/>
      <c r="AA10" s="26"/>
      <c r="AB10" s="26"/>
      <c r="AC10" s="26"/>
      <c r="AD10" s="26"/>
      <c r="AE10" s="26"/>
      <c r="AF10" s="26"/>
      <c r="AG10" s="26"/>
      <c r="AH10" s="26"/>
      <c r="AI10" s="26"/>
    </row>
    <row r="11" spans="1:35" x14ac:dyDescent="0.25">
      <c r="B11" s="14" t="s">
        <v>30</v>
      </c>
      <c r="D11" s="68">
        <v>-585</v>
      </c>
      <c r="F11" s="53">
        <v>-119</v>
      </c>
      <c r="G11" s="53">
        <v>-204</v>
      </c>
      <c r="H11" s="53">
        <v>-280</v>
      </c>
      <c r="I11" s="68">
        <v>-336</v>
      </c>
      <c r="K11" s="53">
        <v>-130</v>
      </c>
      <c r="L11" s="53">
        <v>-376</v>
      </c>
      <c r="M11" s="53">
        <v>-716</v>
      </c>
      <c r="N11" s="68">
        <v>-969</v>
      </c>
      <c r="P11" s="53">
        <v>-256</v>
      </c>
      <c r="Q11" s="26"/>
      <c r="R11" s="26"/>
      <c r="S11" s="26"/>
      <c r="T11" s="26"/>
      <c r="U11" s="26"/>
      <c r="V11" s="26"/>
      <c r="W11" s="26"/>
      <c r="X11" s="26"/>
      <c r="Y11" s="26"/>
      <c r="Z11" s="26"/>
      <c r="AA11" s="26"/>
      <c r="AB11" s="26"/>
      <c r="AC11" s="26"/>
      <c r="AD11" s="26"/>
      <c r="AE11" s="26"/>
      <c r="AF11" s="26"/>
      <c r="AG11" s="26"/>
      <c r="AH11" s="26"/>
      <c r="AI11" s="26"/>
    </row>
    <row r="12" spans="1:35" x14ac:dyDescent="0.25">
      <c r="B12" s="14" t="s">
        <v>31</v>
      </c>
      <c r="D12" s="68">
        <v>1459</v>
      </c>
      <c r="F12" s="53">
        <v>611</v>
      </c>
      <c r="G12" s="53">
        <v>1241</v>
      </c>
      <c r="H12" s="53">
        <v>1868</v>
      </c>
      <c r="I12" s="68">
        <v>2969</v>
      </c>
      <c r="K12" s="53">
        <v>962</v>
      </c>
      <c r="L12" s="53">
        <v>1917</v>
      </c>
      <c r="M12" s="53">
        <v>2910</v>
      </c>
      <c r="N12" s="68">
        <v>4253</v>
      </c>
      <c r="P12" s="53">
        <v>6757</v>
      </c>
      <c r="Q12" s="26"/>
      <c r="R12" s="26"/>
      <c r="S12" s="26"/>
      <c r="T12" s="26"/>
      <c r="U12" s="26"/>
      <c r="V12" s="26"/>
      <c r="W12" s="26"/>
      <c r="X12" s="26"/>
      <c r="Y12" s="26"/>
      <c r="Z12" s="26"/>
      <c r="AA12" s="26"/>
      <c r="AB12" s="26"/>
      <c r="AC12" s="26"/>
      <c r="AD12" s="26"/>
      <c r="AE12" s="26"/>
      <c r="AF12" s="26"/>
      <c r="AG12" s="26"/>
      <c r="AH12" s="26"/>
      <c r="AI12" s="26"/>
    </row>
    <row r="13" spans="1:35" s="65" customFormat="1" x14ac:dyDescent="0.25">
      <c r="B13" s="66" t="s">
        <v>224</v>
      </c>
      <c r="C13" s="1"/>
      <c r="D13" s="68">
        <v>163</v>
      </c>
      <c r="E13" s="1"/>
      <c r="F13" s="67">
        <v>192</v>
      </c>
      <c r="G13" s="67">
        <v>376</v>
      </c>
      <c r="H13" s="67">
        <v>310</v>
      </c>
      <c r="I13" s="68">
        <v>183</v>
      </c>
      <c r="J13" s="1"/>
      <c r="K13" s="67">
        <v>122</v>
      </c>
      <c r="L13" s="67">
        <v>345</v>
      </c>
      <c r="M13" s="67">
        <v>326</v>
      </c>
      <c r="N13" s="68">
        <v>418</v>
      </c>
      <c r="O13" s="1"/>
      <c r="P13" s="53">
        <v>247</v>
      </c>
      <c r="Q13" s="26"/>
      <c r="R13" s="26"/>
      <c r="S13" s="26"/>
      <c r="T13" s="26"/>
      <c r="U13" s="26"/>
      <c r="V13" s="26"/>
      <c r="W13" s="26"/>
      <c r="X13" s="26"/>
      <c r="Y13" s="26"/>
      <c r="Z13" s="26"/>
      <c r="AA13" s="26"/>
      <c r="AB13" s="26"/>
      <c r="AC13" s="26"/>
      <c r="AD13" s="26"/>
      <c r="AE13" s="26"/>
      <c r="AF13" s="26"/>
      <c r="AG13" s="26"/>
      <c r="AH13" s="26"/>
      <c r="AI13" s="26"/>
    </row>
    <row r="14" spans="1:35" x14ac:dyDescent="0.25">
      <c r="B14" s="14" t="s">
        <v>32</v>
      </c>
      <c r="D14" s="68">
        <v>4380</v>
      </c>
      <c r="F14" s="53">
        <v>6430</v>
      </c>
      <c r="G14" s="53">
        <v>6430</v>
      </c>
      <c r="H14" s="53">
        <v>6430</v>
      </c>
      <c r="I14" s="68">
        <v>7050</v>
      </c>
      <c r="K14" s="53" t="s">
        <v>25</v>
      </c>
      <c r="L14" s="53">
        <v>0</v>
      </c>
      <c r="M14" s="53">
        <v>0</v>
      </c>
      <c r="N14" s="68">
        <v>0</v>
      </c>
      <c r="P14" s="53">
        <v>3736</v>
      </c>
      <c r="Q14" s="26"/>
      <c r="R14" s="26"/>
      <c r="S14" s="26"/>
      <c r="T14" s="26"/>
      <c r="U14" s="26"/>
      <c r="V14" s="26"/>
      <c r="W14" s="26"/>
      <c r="X14" s="26"/>
      <c r="Y14" s="26"/>
      <c r="Z14" s="26"/>
      <c r="AA14" s="26"/>
      <c r="AB14" s="26"/>
      <c r="AC14" s="26"/>
      <c r="AD14" s="26"/>
      <c r="AE14" s="26"/>
      <c r="AF14" s="26"/>
      <c r="AG14" s="26"/>
      <c r="AH14" s="26"/>
      <c r="AI14" s="26"/>
    </row>
    <row r="15" spans="1:35" ht="25" x14ac:dyDescent="0.25">
      <c r="B15" s="14" t="s">
        <v>110</v>
      </c>
      <c r="D15" s="68">
        <v>758</v>
      </c>
      <c r="F15" s="53">
        <v>-170</v>
      </c>
      <c r="G15" s="53">
        <v>414</v>
      </c>
      <c r="H15" s="53">
        <v>-3525</v>
      </c>
      <c r="I15" s="68">
        <v>-5281</v>
      </c>
      <c r="K15" s="53">
        <v>-1299</v>
      </c>
      <c r="L15" s="53">
        <v>-1325</v>
      </c>
      <c r="M15" s="53">
        <v>-2023</v>
      </c>
      <c r="N15" s="68">
        <v>-2700</v>
      </c>
      <c r="P15" s="53">
        <v>9256</v>
      </c>
      <c r="Q15" s="26"/>
      <c r="R15" s="26"/>
      <c r="S15" s="26"/>
      <c r="T15" s="26"/>
      <c r="U15" s="26"/>
      <c r="V15" s="26"/>
      <c r="W15" s="26"/>
      <c r="X15" s="26"/>
      <c r="Y15" s="26"/>
      <c r="Z15" s="26"/>
      <c r="AA15" s="26"/>
      <c r="AB15" s="26"/>
      <c r="AC15" s="26"/>
      <c r="AD15" s="26"/>
      <c r="AE15" s="26"/>
      <c r="AF15" s="26"/>
      <c r="AG15" s="26"/>
      <c r="AH15" s="26"/>
      <c r="AI15" s="26"/>
    </row>
    <row r="16" spans="1:35" x14ac:dyDescent="0.25">
      <c r="B16" s="14" t="s">
        <v>160</v>
      </c>
      <c r="D16" s="68">
        <v>0</v>
      </c>
      <c r="F16" s="53"/>
      <c r="G16" s="53"/>
      <c r="H16" s="53">
        <v>0</v>
      </c>
      <c r="I16" s="68">
        <v>-1437</v>
      </c>
      <c r="K16" s="53"/>
      <c r="L16" s="53"/>
      <c r="M16" s="53"/>
      <c r="N16" s="68">
        <v>0</v>
      </c>
      <c r="P16" s="53">
        <v>4440</v>
      </c>
      <c r="Q16" s="26"/>
      <c r="R16" s="26"/>
      <c r="S16" s="26"/>
      <c r="T16" s="26"/>
      <c r="U16" s="26"/>
      <c r="V16" s="26"/>
      <c r="W16" s="26"/>
      <c r="X16" s="26"/>
      <c r="Y16" s="26"/>
      <c r="Z16" s="26"/>
      <c r="AA16" s="26"/>
      <c r="AB16" s="26"/>
      <c r="AC16" s="26"/>
      <c r="AD16" s="26"/>
      <c r="AE16" s="26"/>
      <c r="AF16" s="26"/>
      <c r="AG16" s="26"/>
      <c r="AH16" s="26"/>
      <c r="AI16" s="26"/>
    </row>
    <row r="17" spans="2:35" ht="25" x14ac:dyDescent="0.25">
      <c r="B17" s="14" t="s">
        <v>162</v>
      </c>
      <c r="D17" s="68">
        <v>-60</v>
      </c>
      <c r="F17" s="53">
        <v>222</v>
      </c>
      <c r="G17" s="53">
        <v>260</v>
      </c>
      <c r="H17" s="53">
        <v>260</v>
      </c>
      <c r="I17" s="68">
        <v>260</v>
      </c>
      <c r="K17" s="53" t="s">
        <v>25</v>
      </c>
      <c r="L17" s="53">
        <v>0</v>
      </c>
      <c r="M17" s="53">
        <v>0</v>
      </c>
      <c r="N17" s="68">
        <v>559</v>
      </c>
      <c r="P17" s="53">
        <v>0</v>
      </c>
      <c r="Q17" s="26"/>
      <c r="R17" s="26"/>
      <c r="S17" s="26"/>
      <c r="T17" s="26"/>
      <c r="U17" s="26"/>
      <c r="V17" s="26"/>
      <c r="W17" s="26"/>
      <c r="X17" s="26"/>
      <c r="Y17" s="26"/>
      <c r="Z17" s="26"/>
      <c r="AA17" s="26"/>
      <c r="AB17" s="26"/>
      <c r="AC17" s="26"/>
      <c r="AD17" s="26"/>
      <c r="AE17" s="26"/>
      <c r="AF17" s="26"/>
      <c r="AG17" s="26"/>
      <c r="AH17" s="26"/>
      <c r="AI17" s="26"/>
    </row>
    <row r="18" spans="2:35" x14ac:dyDescent="0.25">
      <c r="B18" s="14" t="s">
        <v>186</v>
      </c>
      <c r="D18" s="68">
        <v>-418</v>
      </c>
      <c r="F18" s="53">
        <v>0</v>
      </c>
      <c r="G18" s="53">
        <v>0</v>
      </c>
      <c r="H18" s="53">
        <v>11</v>
      </c>
      <c r="I18" s="68">
        <v>124</v>
      </c>
      <c r="K18" s="53">
        <v>0</v>
      </c>
      <c r="L18" s="53">
        <v>0</v>
      </c>
      <c r="M18" s="53">
        <v>0</v>
      </c>
      <c r="N18" s="68">
        <v>0</v>
      </c>
      <c r="P18" s="53">
        <v>12825</v>
      </c>
      <c r="Q18" s="26"/>
      <c r="R18" s="26"/>
      <c r="S18" s="26"/>
      <c r="T18" s="26"/>
      <c r="U18" s="26"/>
      <c r="V18" s="26"/>
      <c r="W18" s="26"/>
      <c r="X18" s="26"/>
      <c r="Y18" s="26"/>
      <c r="Z18" s="26"/>
      <c r="AA18" s="26"/>
      <c r="AB18" s="26"/>
      <c r="AC18" s="26"/>
      <c r="AD18" s="26"/>
      <c r="AE18" s="26"/>
      <c r="AF18" s="26"/>
      <c r="AG18" s="26"/>
      <c r="AH18" s="26"/>
      <c r="AI18" s="26"/>
    </row>
    <row r="19" spans="2:35" ht="25" x14ac:dyDescent="0.25">
      <c r="B19" s="14" t="s">
        <v>111</v>
      </c>
      <c r="D19" s="68">
        <v>-324</v>
      </c>
      <c r="F19" s="53">
        <v>-46</v>
      </c>
      <c r="G19" s="53">
        <v>-46</v>
      </c>
      <c r="H19" s="53">
        <v>-46</v>
      </c>
      <c r="I19" s="68">
        <v>-46</v>
      </c>
      <c r="K19" s="53" t="s">
        <v>25</v>
      </c>
      <c r="L19" s="53">
        <v>0</v>
      </c>
      <c r="M19" s="53">
        <v>-305</v>
      </c>
      <c r="N19" s="68">
        <v>-305</v>
      </c>
      <c r="P19" s="53">
        <v>0</v>
      </c>
      <c r="Q19" s="26"/>
      <c r="R19" s="26"/>
      <c r="S19" s="26"/>
      <c r="T19" s="26"/>
      <c r="U19" s="26"/>
      <c r="V19" s="26"/>
      <c r="W19" s="26"/>
      <c r="X19" s="26"/>
      <c r="Y19" s="26"/>
      <c r="Z19" s="26"/>
      <c r="AA19" s="26"/>
      <c r="AB19" s="26"/>
      <c r="AC19" s="26"/>
      <c r="AD19" s="26"/>
      <c r="AE19" s="26"/>
      <c r="AF19" s="26"/>
      <c r="AG19" s="26"/>
      <c r="AH19" s="26"/>
      <c r="AI19" s="26"/>
    </row>
    <row r="20" spans="2:35" s="65" customFormat="1" ht="24" customHeight="1" x14ac:dyDescent="0.25">
      <c r="B20" s="66" t="s">
        <v>225</v>
      </c>
      <c r="C20" s="1"/>
      <c r="D20" s="68">
        <v>138</v>
      </c>
      <c r="E20" s="1"/>
      <c r="F20" s="67">
        <v>109</v>
      </c>
      <c r="G20" s="67">
        <v>177</v>
      </c>
      <c r="H20" s="67">
        <v>230</v>
      </c>
      <c r="I20" s="68">
        <v>327</v>
      </c>
      <c r="J20" s="1"/>
      <c r="K20" s="67">
        <v>174</v>
      </c>
      <c r="L20" s="67">
        <v>298</v>
      </c>
      <c r="M20" s="67">
        <v>414</v>
      </c>
      <c r="N20" s="68">
        <v>843</v>
      </c>
      <c r="O20" s="1"/>
      <c r="P20" s="53">
        <v>150</v>
      </c>
      <c r="Q20" s="26"/>
      <c r="R20" s="26"/>
      <c r="S20" s="26"/>
      <c r="T20" s="26"/>
      <c r="U20" s="26"/>
      <c r="V20" s="26"/>
      <c r="W20" s="26"/>
      <c r="X20" s="26"/>
      <c r="Y20" s="26"/>
      <c r="Z20" s="26"/>
      <c r="AA20" s="26"/>
      <c r="AB20" s="26"/>
      <c r="AC20" s="26"/>
      <c r="AD20" s="26"/>
      <c r="AE20" s="26"/>
      <c r="AF20" s="26"/>
      <c r="AG20" s="26"/>
      <c r="AH20" s="26"/>
      <c r="AI20" s="26"/>
    </row>
    <row r="21" spans="2:35" x14ac:dyDescent="0.25">
      <c r="B21" s="14" t="s">
        <v>189</v>
      </c>
      <c r="D21" s="68">
        <v>980</v>
      </c>
      <c r="F21" s="53">
        <v>342</v>
      </c>
      <c r="G21" s="53">
        <v>-94</v>
      </c>
      <c r="H21" s="53">
        <v>-425</v>
      </c>
      <c r="I21" s="68">
        <v>-436</v>
      </c>
      <c r="K21" s="53">
        <v>600</v>
      </c>
      <c r="L21" s="53">
        <v>-212</v>
      </c>
      <c r="M21" s="53">
        <v>-7</v>
      </c>
      <c r="N21" s="68">
        <v>943</v>
      </c>
      <c r="P21" s="53">
        <v>1724</v>
      </c>
      <c r="Q21" s="26"/>
      <c r="R21" s="26"/>
      <c r="S21" s="26"/>
      <c r="T21" s="26"/>
      <c r="U21" s="26"/>
      <c r="V21" s="26"/>
      <c r="W21" s="26"/>
      <c r="X21" s="26"/>
      <c r="Y21" s="26"/>
      <c r="Z21" s="26"/>
      <c r="AA21" s="26"/>
      <c r="AB21" s="26"/>
      <c r="AC21" s="26"/>
      <c r="AD21" s="26"/>
      <c r="AE21" s="26"/>
      <c r="AF21" s="26"/>
      <c r="AG21" s="26"/>
      <c r="AH21" s="26"/>
      <c r="AI21" s="26"/>
    </row>
    <row r="22" spans="2:35" x14ac:dyDescent="0.25">
      <c r="B22" s="14" t="s">
        <v>151</v>
      </c>
      <c r="D22" s="68">
        <v>1742</v>
      </c>
      <c r="F22" s="53">
        <v>429</v>
      </c>
      <c r="G22" s="53">
        <v>933</v>
      </c>
      <c r="H22" s="53">
        <v>1380</v>
      </c>
      <c r="I22" s="68">
        <v>1770</v>
      </c>
      <c r="K22" s="53">
        <v>306</v>
      </c>
      <c r="L22" s="53">
        <v>783</v>
      </c>
      <c r="M22" s="53">
        <v>711</v>
      </c>
      <c r="N22" s="68">
        <v>2091</v>
      </c>
      <c r="P22" s="53">
        <v>1224</v>
      </c>
      <c r="Q22" s="26"/>
      <c r="R22" s="26"/>
      <c r="S22" s="26"/>
      <c r="T22" s="26"/>
      <c r="U22" s="26"/>
      <c r="V22" s="26"/>
      <c r="W22" s="26"/>
      <c r="X22" s="26"/>
      <c r="Y22" s="26"/>
      <c r="Z22" s="26"/>
      <c r="AA22" s="26"/>
      <c r="AB22" s="26"/>
      <c r="AC22" s="26"/>
      <c r="AD22" s="26"/>
      <c r="AE22" s="26"/>
      <c r="AF22" s="26"/>
      <c r="AG22" s="26"/>
      <c r="AH22" s="26"/>
      <c r="AI22" s="26"/>
    </row>
    <row r="23" spans="2:35" x14ac:dyDescent="0.25">
      <c r="B23" s="14" t="s">
        <v>112</v>
      </c>
      <c r="D23" s="68">
        <v>-17</v>
      </c>
      <c r="F23" s="53">
        <v>44</v>
      </c>
      <c r="G23" s="53">
        <v>-61</v>
      </c>
      <c r="H23" s="53">
        <v>29</v>
      </c>
      <c r="I23" s="68">
        <v>173</v>
      </c>
      <c r="K23" s="53">
        <v>-26</v>
      </c>
      <c r="L23" s="53">
        <v>-17</v>
      </c>
      <c r="M23" s="53">
        <v>25</v>
      </c>
      <c r="N23" s="68">
        <v>227</v>
      </c>
      <c r="P23" s="53">
        <v>88</v>
      </c>
      <c r="Q23" s="26"/>
      <c r="R23" s="26"/>
      <c r="S23" s="26"/>
      <c r="T23" s="26"/>
      <c r="U23" s="26"/>
      <c r="V23" s="26"/>
      <c r="W23" s="26"/>
      <c r="X23" s="26"/>
      <c r="Y23" s="26"/>
      <c r="Z23" s="26"/>
      <c r="AA23" s="26"/>
      <c r="AB23" s="26"/>
      <c r="AC23" s="26"/>
      <c r="AD23" s="26"/>
      <c r="AE23" s="26"/>
      <c r="AF23" s="26"/>
      <c r="AG23" s="26"/>
      <c r="AH23" s="26"/>
      <c r="AI23" s="26"/>
    </row>
    <row r="24" spans="2:35" x14ac:dyDescent="0.25">
      <c r="B24" s="14" t="s">
        <v>180</v>
      </c>
      <c r="D24" s="68">
        <v>139</v>
      </c>
      <c r="F24" s="53">
        <v>0</v>
      </c>
      <c r="G24" s="53">
        <v>0</v>
      </c>
      <c r="H24" s="53">
        <v>0</v>
      </c>
      <c r="I24" s="68">
        <v>0</v>
      </c>
      <c r="K24" s="53">
        <v>0</v>
      </c>
      <c r="L24" s="53">
        <v>0</v>
      </c>
      <c r="M24" s="53">
        <v>0</v>
      </c>
      <c r="N24" s="68">
        <v>0</v>
      </c>
      <c r="P24" s="53">
        <v>0</v>
      </c>
      <c r="Q24" s="26"/>
      <c r="R24" s="26"/>
      <c r="S24" s="26"/>
      <c r="T24" s="26"/>
      <c r="U24" s="26"/>
      <c r="V24" s="26"/>
      <c r="W24" s="26"/>
      <c r="X24" s="26"/>
      <c r="Y24" s="26"/>
      <c r="Z24" s="26"/>
      <c r="AA24" s="26"/>
      <c r="AB24" s="26"/>
      <c r="AC24" s="26"/>
      <c r="AD24" s="26"/>
      <c r="AE24" s="26"/>
      <c r="AF24" s="26"/>
      <c r="AG24" s="26"/>
      <c r="AH24" s="26"/>
      <c r="AI24" s="26"/>
    </row>
    <row r="25" spans="2:35" x14ac:dyDescent="0.25">
      <c r="B25" s="14" t="s">
        <v>226</v>
      </c>
      <c r="D25" s="68">
        <v>0</v>
      </c>
      <c r="F25" s="53">
        <v>0</v>
      </c>
      <c r="G25" s="53">
        <v>0</v>
      </c>
      <c r="H25" s="53">
        <v>0</v>
      </c>
      <c r="I25" s="68">
        <v>0</v>
      </c>
      <c r="K25" s="53">
        <v>0</v>
      </c>
      <c r="L25" s="53">
        <v>0</v>
      </c>
      <c r="M25" s="53">
        <v>0</v>
      </c>
      <c r="N25" s="68">
        <v>0</v>
      </c>
      <c r="P25" s="53">
        <v>0</v>
      </c>
      <c r="Q25" s="26"/>
      <c r="R25" s="26"/>
      <c r="S25" s="26"/>
      <c r="T25" s="26"/>
      <c r="U25" s="26"/>
      <c r="V25" s="26"/>
      <c r="W25" s="26"/>
      <c r="X25" s="26"/>
      <c r="Y25" s="26"/>
      <c r="Z25" s="26"/>
      <c r="AA25" s="26"/>
      <c r="AB25" s="26"/>
      <c r="AC25" s="26"/>
      <c r="AD25" s="26"/>
      <c r="AE25" s="26"/>
      <c r="AF25" s="26"/>
      <c r="AG25" s="26"/>
      <c r="AH25" s="26"/>
      <c r="AI25" s="26"/>
    </row>
    <row r="26" spans="2:35" x14ac:dyDescent="0.25">
      <c r="B26" s="14" t="s">
        <v>161</v>
      </c>
      <c r="D26" s="68">
        <v>-18</v>
      </c>
      <c r="F26" s="53">
        <v>0</v>
      </c>
      <c r="G26" s="53">
        <v>0</v>
      </c>
      <c r="H26" s="53">
        <v>0</v>
      </c>
      <c r="I26" s="68">
        <v>0</v>
      </c>
      <c r="K26" s="53">
        <v>0</v>
      </c>
      <c r="L26" s="53">
        <v>0</v>
      </c>
      <c r="M26" s="53">
        <v>0</v>
      </c>
      <c r="N26" s="68">
        <v>0</v>
      </c>
      <c r="P26" s="53">
        <v>0</v>
      </c>
      <c r="Q26" s="26"/>
      <c r="R26" s="26"/>
      <c r="S26" s="26"/>
      <c r="T26" s="26"/>
      <c r="U26" s="26"/>
      <c r="V26" s="26"/>
      <c r="W26" s="26"/>
      <c r="X26" s="26"/>
      <c r="Y26" s="26"/>
      <c r="Z26" s="26"/>
      <c r="AA26" s="26"/>
      <c r="AB26" s="26"/>
      <c r="AC26" s="26"/>
      <c r="AD26" s="26"/>
      <c r="AE26" s="26"/>
      <c r="AF26" s="26"/>
      <c r="AG26" s="26"/>
      <c r="AH26" s="26"/>
      <c r="AI26" s="26"/>
    </row>
    <row r="27" spans="2:35" s="11" customFormat="1" ht="13" x14ac:dyDescent="0.3">
      <c r="B27" s="14" t="s">
        <v>113</v>
      </c>
      <c r="C27" s="1"/>
      <c r="D27" s="68"/>
      <c r="E27" s="1"/>
      <c r="F27" s="53"/>
      <c r="G27" s="53"/>
      <c r="H27" s="53"/>
      <c r="I27" s="68"/>
      <c r="J27" s="1"/>
      <c r="K27" s="53"/>
      <c r="L27" s="53"/>
      <c r="M27" s="53"/>
      <c r="N27" s="68"/>
      <c r="O27" s="1"/>
      <c r="P27" s="53"/>
      <c r="Q27" s="26"/>
      <c r="R27" s="26"/>
      <c r="S27" s="26"/>
      <c r="T27" s="26"/>
      <c r="U27" s="26"/>
      <c r="V27" s="26"/>
      <c r="W27" s="26"/>
      <c r="X27" s="26"/>
      <c r="Y27" s="26"/>
      <c r="Z27" s="26"/>
      <c r="AA27" s="26"/>
      <c r="AB27" s="26"/>
      <c r="AC27" s="26"/>
      <c r="AD27" s="26"/>
      <c r="AE27" s="26"/>
      <c r="AF27" s="26"/>
      <c r="AG27" s="26"/>
      <c r="AH27" s="26"/>
      <c r="AI27" s="26"/>
    </row>
    <row r="28" spans="2:35" s="11" customFormat="1" ht="13" x14ac:dyDescent="0.3">
      <c r="B28" s="33" t="s">
        <v>152</v>
      </c>
      <c r="C28" s="1"/>
      <c r="D28" s="39">
        <v>-3566</v>
      </c>
      <c r="E28" s="1"/>
      <c r="F28" s="17">
        <v>1863</v>
      </c>
      <c r="G28" s="17">
        <v>1406</v>
      </c>
      <c r="H28" s="17">
        <v>556</v>
      </c>
      <c r="I28" s="39">
        <v>-1949</v>
      </c>
      <c r="J28" s="1"/>
      <c r="K28" s="17">
        <v>1464</v>
      </c>
      <c r="L28" s="17">
        <v>803</v>
      </c>
      <c r="M28" s="17">
        <v>134</v>
      </c>
      <c r="N28" s="39">
        <v>-3912</v>
      </c>
      <c r="O28" s="1"/>
      <c r="P28" s="17">
        <v>4785</v>
      </c>
      <c r="Q28" s="26"/>
      <c r="R28" s="26"/>
      <c r="S28" s="26"/>
      <c r="T28" s="26"/>
      <c r="U28" s="26"/>
      <c r="V28" s="26"/>
      <c r="W28" s="26"/>
      <c r="X28" s="26"/>
      <c r="Y28" s="26"/>
      <c r="Z28" s="26"/>
      <c r="AA28" s="26"/>
      <c r="AB28" s="26"/>
      <c r="AC28" s="26"/>
      <c r="AD28" s="26"/>
      <c r="AE28" s="26"/>
      <c r="AF28" s="26"/>
      <c r="AG28" s="26"/>
      <c r="AH28" s="26"/>
      <c r="AI28" s="26"/>
    </row>
    <row r="29" spans="2:35" x14ac:dyDescent="0.25">
      <c r="B29" s="33" t="s">
        <v>153</v>
      </c>
      <c r="D29" s="39">
        <v>-406</v>
      </c>
      <c r="F29" s="17">
        <v>482</v>
      </c>
      <c r="G29" s="17">
        <v>648</v>
      </c>
      <c r="H29" s="17">
        <v>37</v>
      </c>
      <c r="I29" s="39">
        <v>296</v>
      </c>
      <c r="K29" s="17">
        <v>28</v>
      </c>
      <c r="L29" s="17">
        <v>-423</v>
      </c>
      <c r="M29" s="17">
        <v>-971</v>
      </c>
      <c r="N29" s="39">
        <v>-1512</v>
      </c>
      <c r="P29" s="17">
        <v>-884</v>
      </c>
      <c r="Q29" s="26"/>
      <c r="R29" s="26"/>
      <c r="S29" s="26"/>
      <c r="T29" s="26"/>
      <c r="U29" s="26"/>
      <c r="V29" s="26"/>
      <c r="W29" s="26"/>
      <c r="X29" s="26"/>
      <c r="Y29" s="26"/>
      <c r="Z29" s="26"/>
      <c r="AA29" s="26"/>
      <c r="AB29" s="26"/>
      <c r="AC29" s="26"/>
      <c r="AD29" s="26"/>
      <c r="AE29" s="26"/>
      <c r="AF29" s="26"/>
      <c r="AG29" s="26"/>
      <c r="AH29" s="26"/>
      <c r="AI29" s="26"/>
    </row>
    <row r="30" spans="2:35" x14ac:dyDescent="0.25">
      <c r="B30" s="33" t="s">
        <v>154</v>
      </c>
      <c r="D30" s="39">
        <v>1340</v>
      </c>
      <c r="F30" s="17">
        <v>320</v>
      </c>
      <c r="G30" s="17">
        <v>417</v>
      </c>
      <c r="H30" s="17">
        <v>384</v>
      </c>
      <c r="I30" s="39">
        <v>166</v>
      </c>
      <c r="K30" s="17">
        <v>-1277</v>
      </c>
      <c r="L30" s="17">
        <v>-818</v>
      </c>
      <c r="M30" s="17">
        <v>-1202</v>
      </c>
      <c r="N30" s="39">
        <v>-960</v>
      </c>
      <c r="P30" s="17">
        <v>-83</v>
      </c>
      <c r="Q30" s="26"/>
      <c r="R30" s="26"/>
      <c r="S30" s="26"/>
      <c r="T30" s="26"/>
      <c r="U30" s="26"/>
      <c r="V30" s="26"/>
      <c r="W30" s="26"/>
      <c r="X30" s="26"/>
      <c r="Y30" s="26"/>
      <c r="Z30" s="26"/>
      <c r="AA30" s="26"/>
      <c r="AB30" s="26"/>
      <c r="AC30" s="26"/>
      <c r="AD30" s="26"/>
      <c r="AE30" s="26"/>
      <c r="AF30" s="26"/>
      <c r="AG30" s="26"/>
      <c r="AH30" s="26"/>
      <c r="AI30" s="26"/>
    </row>
    <row r="31" spans="2:35" x14ac:dyDescent="0.25">
      <c r="B31" s="33" t="s">
        <v>155</v>
      </c>
      <c r="D31" s="39">
        <v>-2818</v>
      </c>
      <c r="F31" s="17">
        <v>-2014</v>
      </c>
      <c r="G31" s="17">
        <v>-1385</v>
      </c>
      <c r="H31" s="17">
        <v>102</v>
      </c>
      <c r="I31" s="39">
        <v>2469</v>
      </c>
      <c r="K31" s="17">
        <v>-55</v>
      </c>
      <c r="L31" s="17">
        <v>825</v>
      </c>
      <c r="M31" s="17">
        <v>2587</v>
      </c>
      <c r="N31" s="39">
        <v>5700</v>
      </c>
      <c r="P31" s="17">
        <v>8</v>
      </c>
      <c r="Q31" s="26"/>
      <c r="R31" s="26"/>
      <c r="S31" s="26"/>
      <c r="T31" s="26"/>
      <c r="U31" s="26"/>
      <c r="V31" s="26"/>
      <c r="W31" s="26"/>
      <c r="X31" s="26"/>
      <c r="Y31" s="26"/>
      <c r="Z31" s="26"/>
      <c r="AA31" s="26"/>
      <c r="AB31" s="26"/>
      <c r="AC31" s="26"/>
      <c r="AD31" s="26"/>
      <c r="AE31" s="26"/>
      <c r="AF31" s="26"/>
      <c r="AG31" s="26"/>
      <c r="AH31" s="26"/>
      <c r="AI31" s="26"/>
    </row>
    <row r="32" spans="2:35" x14ac:dyDescent="0.25">
      <c r="B32" s="33" t="s">
        <v>156</v>
      </c>
      <c r="D32" s="39">
        <v>67</v>
      </c>
      <c r="F32" s="17">
        <v>-110</v>
      </c>
      <c r="G32" s="17">
        <v>-111</v>
      </c>
      <c r="H32" s="17">
        <v>-103</v>
      </c>
      <c r="I32" s="39">
        <v>-128</v>
      </c>
      <c r="K32" s="17">
        <v>271</v>
      </c>
      <c r="L32" s="17">
        <v>219</v>
      </c>
      <c r="M32" s="17">
        <v>208</v>
      </c>
      <c r="N32" s="39">
        <v>205</v>
      </c>
      <c r="P32" s="17">
        <v>1</v>
      </c>
      <c r="Q32" s="26"/>
      <c r="R32" s="26"/>
      <c r="S32" s="26"/>
      <c r="T32" s="26"/>
      <c r="U32" s="26"/>
      <c r="V32" s="26"/>
      <c r="W32" s="26"/>
      <c r="X32" s="26"/>
      <c r="Y32" s="26"/>
      <c r="Z32" s="26"/>
      <c r="AA32" s="26"/>
      <c r="AB32" s="26"/>
      <c r="AC32" s="26"/>
      <c r="AD32" s="26"/>
      <c r="AE32" s="26"/>
      <c r="AF32" s="26"/>
      <c r="AG32" s="26"/>
      <c r="AH32" s="26"/>
      <c r="AI32" s="26"/>
    </row>
    <row r="33" spans="2:35" x14ac:dyDescent="0.25">
      <c r="B33" s="33" t="s">
        <v>157</v>
      </c>
      <c r="D33" s="39">
        <v>-8065</v>
      </c>
      <c r="F33" s="17">
        <v>433</v>
      </c>
      <c r="G33" s="17">
        <v>2969</v>
      </c>
      <c r="H33" s="17">
        <v>4213</v>
      </c>
      <c r="I33" s="39">
        <v>5832</v>
      </c>
      <c r="K33" s="17">
        <v>670</v>
      </c>
      <c r="L33" s="17">
        <v>894</v>
      </c>
      <c r="M33" s="17">
        <v>1535</v>
      </c>
      <c r="N33" s="39">
        <v>86</v>
      </c>
      <c r="P33" s="17">
        <v>885</v>
      </c>
      <c r="Q33" s="26"/>
      <c r="R33" s="26"/>
      <c r="S33" s="26"/>
      <c r="T33" s="26"/>
      <c r="U33" s="26"/>
      <c r="V33" s="26"/>
      <c r="W33" s="26"/>
      <c r="X33" s="26"/>
      <c r="Y33" s="26"/>
      <c r="Z33" s="26"/>
      <c r="AA33" s="26"/>
      <c r="AB33" s="26"/>
      <c r="AC33" s="26"/>
      <c r="AD33" s="26"/>
      <c r="AE33" s="26"/>
      <c r="AF33" s="26"/>
      <c r="AG33" s="26"/>
      <c r="AH33" s="26"/>
      <c r="AI33" s="26"/>
    </row>
    <row r="34" spans="2:35" s="65" customFormat="1" ht="25" x14ac:dyDescent="0.25">
      <c r="B34" s="63" t="s">
        <v>227</v>
      </c>
      <c r="C34" s="1"/>
      <c r="D34" s="39">
        <f>3652+-1820</f>
        <v>1832</v>
      </c>
      <c r="E34" s="1"/>
      <c r="F34" s="17">
        <v>-30</v>
      </c>
      <c r="G34" s="17">
        <v>-218</v>
      </c>
      <c r="H34" s="17">
        <v>-375</v>
      </c>
      <c r="I34" s="39">
        <f>624+-1039</f>
        <v>-415</v>
      </c>
      <c r="J34" s="1"/>
      <c r="K34" s="17">
        <v>-1426</v>
      </c>
      <c r="L34" s="17">
        <v>-3301</v>
      </c>
      <c r="M34" s="17">
        <v>-3724</v>
      </c>
      <c r="N34" s="39">
        <v>-5129</v>
      </c>
      <c r="O34" s="1"/>
      <c r="P34" s="17">
        <v>-464</v>
      </c>
      <c r="Q34" s="26"/>
      <c r="R34" s="26"/>
      <c r="S34" s="26"/>
      <c r="T34" s="26"/>
      <c r="U34" s="26"/>
      <c r="V34" s="26"/>
      <c r="W34" s="26"/>
      <c r="X34" s="26"/>
      <c r="Y34" s="26"/>
      <c r="Z34" s="26"/>
      <c r="AA34" s="26"/>
      <c r="AB34" s="26"/>
      <c r="AC34" s="26"/>
      <c r="AD34" s="26"/>
      <c r="AE34" s="26"/>
      <c r="AF34" s="26"/>
      <c r="AG34" s="26"/>
      <c r="AH34" s="26"/>
      <c r="AI34" s="26"/>
    </row>
    <row r="35" spans="2:35" ht="26" x14ac:dyDescent="0.25">
      <c r="B35" s="54" t="s">
        <v>114</v>
      </c>
      <c r="D35" s="42">
        <v>18437.729353874558</v>
      </c>
      <c r="F35" s="37">
        <v>6175</v>
      </c>
      <c r="G35" s="37">
        <v>14045</v>
      </c>
      <c r="H35" s="37">
        <v>20568</v>
      </c>
      <c r="I35" s="42">
        <v>27513</v>
      </c>
      <c r="K35" s="37">
        <v>5301</v>
      </c>
      <c r="L35" s="37">
        <v>9922</v>
      </c>
      <c r="M35" s="37">
        <v>18376</v>
      </c>
      <c r="N35" s="42">
        <v>26464</v>
      </c>
      <c r="P35" s="37">
        <f>SUM(P6:P34)</f>
        <v>4183</v>
      </c>
      <c r="Q35" s="26"/>
      <c r="R35" s="26"/>
      <c r="S35" s="26"/>
      <c r="T35" s="26"/>
      <c r="U35" s="26"/>
      <c r="V35" s="26"/>
      <c r="W35" s="26"/>
      <c r="X35" s="26"/>
      <c r="Y35" s="26"/>
      <c r="Z35" s="26"/>
      <c r="AA35" s="26"/>
      <c r="AB35" s="26"/>
      <c r="AC35" s="26"/>
      <c r="AD35" s="26"/>
      <c r="AE35" s="26"/>
      <c r="AF35" s="26"/>
      <c r="AG35" s="26"/>
      <c r="AH35" s="26"/>
      <c r="AI35" s="26"/>
    </row>
    <row r="36" spans="2:35" x14ac:dyDescent="0.25">
      <c r="B36" s="14" t="s">
        <v>158</v>
      </c>
      <c r="D36" s="39">
        <v>7</v>
      </c>
      <c r="F36" s="17"/>
      <c r="G36" s="17">
        <v>0</v>
      </c>
      <c r="H36" s="17">
        <v>0</v>
      </c>
      <c r="I36" s="39">
        <v>4</v>
      </c>
      <c r="K36" s="17">
        <v>0</v>
      </c>
      <c r="L36" s="17">
        <v>0</v>
      </c>
      <c r="M36" s="17">
        <v>0</v>
      </c>
      <c r="N36" s="39">
        <v>0</v>
      </c>
      <c r="P36" s="17"/>
      <c r="Q36" s="26"/>
      <c r="R36" s="26"/>
      <c r="S36" s="26"/>
      <c r="T36" s="26"/>
      <c r="U36" s="26"/>
      <c r="V36" s="26"/>
      <c r="W36" s="26"/>
      <c r="X36" s="26"/>
      <c r="Y36" s="26"/>
      <c r="Z36" s="26"/>
      <c r="AA36" s="26"/>
      <c r="AB36" s="26"/>
      <c r="AC36" s="26"/>
      <c r="AD36" s="26"/>
      <c r="AE36" s="26"/>
      <c r="AF36" s="26"/>
      <c r="AG36" s="26"/>
      <c r="AH36" s="26"/>
      <c r="AI36" s="26"/>
    </row>
    <row r="37" spans="2:35" ht="25" x14ac:dyDescent="0.25">
      <c r="B37" s="14" t="s">
        <v>164</v>
      </c>
      <c r="D37" s="39">
        <v>-688</v>
      </c>
      <c r="F37" s="17"/>
      <c r="G37" s="17"/>
      <c r="H37" s="17">
        <v>0</v>
      </c>
      <c r="I37" s="39">
        <v>0</v>
      </c>
      <c r="K37" s="17">
        <v>0</v>
      </c>
      <c r="L37" s="17">
        <v>0</v>
      </c>
      <c r="M37" s="17">
        <v>0</v>
      </c>
      <c r="N37" s="39"/>
      <c r="P37" s="17"/>
      <c r="Q37" s="26"/>
      <c r="R37" s="26"/>
      <c r="S37" s="26"/>
      <c r="T37" s="26"/>
      <c r="U37" s="26"/>
      <c r="V37" s="26"/>
      <c r="W37" s="26"/>
      <c r="X37" s="26"/>
      <c r="Y37" s="26"/>
      <c r="Z37" s="26"/>
      <c r="AA37" s="26"/>
      <c r="AB37" s="26"/>
      <c r="AC37" s="26"/>
      <c r="AD37" s="26"/>
      <c r="AE37" s="26"/>
      <c r="AF37" s="26"/>
      <c r="AG37" s="26"/>
      <c r="AH37" s="26"/>
      <c r="AI37" s="26"/>
    </row>
    <row r="38" spans="2:35" x14ac:dyDescent="0.25">
      <c r="B38" s="14" t="s">
        <v>115</v>
      </c>
      <c r="D38" s="39">
        <v>493</v>
      </c>
      <c r="F38" s="17">
        <v>193</v>
      </c>
      <c r="G38" s="17">
        <v>260</v>
      </c>
      <c r="H38" s="17">
        <v>355</v>
      </c>
      <c r="I38" s="39">
        <v>366</v>
      </c>
      <c r="K38" s="17">
        <v>51</v>
      </c>
      <c r="L38" s="17">
        <v>95</v>
      </c>
      <c r="M38" s="17">
        <v>36</v>
      </c>
      <c r="N38" s="39">
        <v>393</v>
      </c>
      <c r="P38" s="17">
        <v>168</v>
      </c>
      <c r="Q38" s="26"/>
      <c r="R38" s="26"/>
      <c r="S38" s="26"/>
      <c r="T38" s="26"/>
      <c r="U38" s="26"/>
      <c r="V38" s="26"/>
      <c r="W38" s="26"/>
      <c r="X38" s="26"/>
      <c r="Y38" s="26"/>
      <c r="Z38" s="26"/>
      <c r="AA38" s="26"/>
      <c r="AB38" s="26"/>
      <c r="AC38" s="26"/>
      <c r="AD38" s="26"/>
      <c r="AE38" s="26"/>
      <c r="AF38" s="26"/>
      <c r="AG38" s="26"/>
      <c r="AH38" s="26"/>
      <c r="AI38" s="26"/>
    </row>
    <row r="39" spans="2:35" x14ac:dyDescent="0.25">
      <c r="B39" s="14" t="s">
        <v>116</v>
      </c>
      <c r="D39" s="39">
        <v>-1459</v>
      </c>
      <c r="F39" s="17">
        <v>-561</v>
      </c>
      <c r="G39" s="17">
        <v>-1241</v>
      </c>
      <c r="H39" s="17">
        <v>-1868</v>
      </c>
      <c r="I39" s="39">
        <v>-2564</v>
      </c>
      <c r="K39" s="17">
        <v>-842</v>
      </c>
      <c r="L39" s="17">
        <v>-1490</v>
      </c>
      <c r="M39" s="17">
        <v>-2347</v>
      </c>
      <c r="N39" s="39">
        <v>-2977</v>
      </c>
      <c r="P39" s="17">
        <v>-1579</v>
      </c>
      <c r="Q39" s="26"/>
      <c r="R39" s="26"/>
      <c r="S39" s="26"/>
      <c r="T39" s="26"/>
      <c r="U39" s="26"/>
      <c r="V39" s="26"/>
      <c r="W39" s="26"/>
      <c r="X39" s="26"/>
      <c r="Y39" s="26"/>
      <c r="Z39" s="26"/>
      <c r="AA39" s="26"/>
      <c r="AB39" s="26"/>
      <c r="AC39" s="26"/>
      <c r="AD39" s="26"/>
      <c r="AE39" s="26"/>
      <c r="AF39" s="26"/>
      <c r="AG39" s="26"/>
      <c r="AH39" s="26"/>
      <c r="AI39" s="26"/>
    </row>
    <row r="40" spans="2:35" x14ac:dyDescent="0.25">
      <c r="B40" s="14" t="s">
        <v>117</v>
      </c>
      <c r="D40" s="39">
        <v>-3871</v>
      </c>
      <c r="F40" s="17">
        <v>-1086</v>
      </c>
      <c r="G40" s="17">
        <v>-1598</v>
      </c>
      <c r="H40" s="17">
        <v>-2535</v>
      </c>
      <c r="I40" s="39">
        <v>-2298</v>
      </c>
      <c r="K40" s="17">
        <v>-617</v>
      </c>
      <c r="L40" s="17">
        <v>-1330</v>
      </c>
      <c r="M40" s="17">
        <v>-2234</v>
      </c>
      <c r="N40" s="39">
        <v>-2968</v>
      </c>
      <c r="P40" s="17">
        <v>-334</v>
      </c>
      <c r="Q40" s="26"/>
      <c r="R40" s="26"/>
      <c r="S40" s="26"/>
      <c r="T40" s="26"/>
      <c r="U40" s="26"/>
      <c r="V40" s="26"/>
      <c r="W40" s="26"/>
      <c r="X40" s="26"/>
      <c r="Y40" s="26"/>
      <c r="Z40" s="26"/>
      <c r="AA40" s="26"/>
      <c r="AB40" s="26"/>
      <c r="AC40" s="26"/>
      <c r="AD40" s="26"/>
      <c r="AE40" s="26"/>
      <c r="AF40" s="26"/>
      <c r="AG40" s="26"/>
      <c r="AH40" s="26"/>
      <c r="AI40" s="26"/>
    </row>
    <row r="41" spans="2:35" ht="13.5" thickBot="1" x14ac:dyDescent="0.3">
      <c r="B41" s="57" t="s">
        <v>118</v>
      </c>
      <c r="D41" s="69">
        <v>12920</v>
      </c>
      <c r="F41" s="58">
        <v>4721</v>
      </c>
      <c r="G41" s="58">
        <v>11466</v>
      </c>
      <c r="H41" s="58">
        <v>16520</v>
      </c>
      <c r="I41" s="69">
        <v>23021</v>
      </c>
      <c r="K41" s="58">
        <v>3893</v>
      </c>
      <c r="L41" s="58">
        <v>7197</v>
      </c>
      <c r="M41" s="58">
        <v>13831</v>
      </c>
      <c r="N41" s="69">
        <v>20912</v>
      </c>
      <c r="P41" s="58">
        <f>SUM(P35:P40)</f>
        <v>2438</v>
      </c>
      <c r="Q41" s="26"/>
      <c r="R41" s="26"/>
      <c r="S41" s="26"/>
      <c r="T41" s="26"/>
      <c r="U41" s="26"/>
      <c r="V41" s="26"/>
      <c r="W41" s="26"/>
      <c r="X41" s="26"/>
      <c r="Y41" s="26"/>
      <c r="Z41" s="26"/>
      <c r="AA41" s="26"/>
      <c r="AB41" s="26"/>
      <c r="AC41" s="26"/>
      <c r="AD41" s="26"/>
      <c r="AE41" s="26"/>
      <c r="AF41" s="26"/>
      <c r="AG41" s="26"/>
      <c r="AH41" s="26"/>
      <c r="AI41" s="26"/>
    </row>
    <row r="42" spans="2:35" ht="13" x14ac:dyDescent="0.25">
      <c r="B42" s="45" t="s">
        <v>119</v>
      </c>
      <c r="D42" s="56"/>
      <c r="F42" s="56"/>
      <c r="G42" s="56"/>
      <c r="H42" s="56"/>
      <c r="I42" s="56"/>
      <c r="K42" s="56"/>
      <c r="L42" s="56"/>
      <c r="M42" s="56"/>
      <c r="N42" s="56"/>
      <c r="P42" s="56"/>
      <c r="Q42" s="26"/>
      <c r="R42" s="26"/>
      <c r="S42" s="26"/>
      <c r="T42" s="26"/>
      <c r="U42" s="26"/>
      <c r="V42" s="26"/>
      <c r="W42" s="26"/>
      <c r="X42" s="26"/>
      <c r="Y42" s="26"/>
      <c r="Z42" s="26"/>
      <c r="AA42" s="26"/>
      <c r="AB42" s="26"/>
      <c r="AC42" s="26"/>
      <c r="AD42" s="26"/>
      <c r="AE42" s="26"/>
      <c r="AF42" s="26"/>
      <c r="AG42" s="26"/>
      <c r="AH42" s="26"/>
      <c r="AI42" s="26"/>
    </row>
    <row r="43" spans="2:35" x14ac:dyDescent="0.25">
      <c r="B43" s="14" t="s">
        <v>120</v>
      </c>
      <c r="D43" s="39">
        <v>-4688</v>
      </c>
      <c r="F43" s="17">
        <v>-1266</v>
      </c>
      <c r="G43" s="17">
        <v>-2762</v>
      </c>
      <c r="H43" s="17">
        <v>-4432</v>
      </c>
      <c r="I43" s="39">
        <v>-6730</v>
      </c>
      <c r="K43" s="17">
        <v>-1887</v>
      </c>
      <c r="L43" s="17">
        <v>-4083</v>
      </c>
      <c r="M43" s="17">
        <v>-7331</v>
      </c>
      <c r="N43" s="39">
        <v>-8767</v>
      </c>
      <c r="P43" s="17">
        <v>-4255</v>
      </c>
      <c r="Q43" s="26"/>
      <c r="R43" s="26"/>
      <c r="S43" s="26"/>
      <c r="T43" s="26"/>
      <c r="U43" s="26"/>
      <c r="V43" s="26"/>
      <c r="W43" s="26"/>
      <c r="X43" s="26"/>
      <c r="Y43" s="26"/>
      <c r="Z43" s="26"/>
      <c r="AA43" s="26"/>
      <c r="AB43" s="26"/>
      <c r="AC43" s="26"/>
      <c r="AD43" s="26"/>
      <c r="AE43" s="26"/>
      <c r="AF43" s="26"/>
      <c r="AG43" s="26"/>
      <c r="AH43" s="26"/>
      <c r="AI43" s="26"/>
    </row>
    <row r="44" spans="2:35" x14ac:dyDescent="0.25">
      <c r="B44" s="14" t="s">
        <v>121</v>
      </c>
      <c r="D44" s="39">
        <v>-3697</v>
      </c>
      <c r="F44" s="17">
        <v>-813</v>
      </c>
      <c r="G44" s="17">
        <v>-1459</v>
      </c>
      <c r="H44" s="17">
        <v>-2399</v>
      </c>
      <c r="I44" s="39">
        <v>-4388</v>
      </c>
      <c r="K44" s="17">
        <v>-819</v>
      </c>
      <c r="L44" s="17">
        <v>-2907</v>
      </c>
      <c r="M44" s="17">
        <v>-4057</v>
      </c>
      <c r="N44" s="39">
        <v>-6346</v>
      </c>
      <c r="P44" s="17">
        <v>-1370</v>
      </c>
      <c r="Q44" s="26"/>
      <c r="R44" s="26"/>
      <c r="S44" s="26"/>
      <c r="T44" s="26"/>
      <c r="U44" s="26"/>
      <c r="V44" s="26"/>
      <c r="W44" s="26"/>
      <c r="X44" s="26"/>
      <c r="Y44" s="26"/>
      <c r="Z44" s="26"/>
      <c r="AA44" s="26"/>
      <c r="AB44" s="26"/>
      <c r="AC44" s="26"/>
      <c r="AD44" s="26"/>
      <c r="AE44" s="26"/>
      <c r="AF44" s="26"/>
      <c r="AG44" s="26"/>
      <c r="AH44" s="26"/>
      <c r="AI44" s="26"/>
    </row>
    <row r="45" spans="2:35" x14ac:dyDescent="0.25">
      <c r="B45" s="14" t="s">
        <v>122</v>
      </c>
      <c r="D45" s="39">
        <v>71</v>
      </c>
      <c r="F45" s="17">
        <v>29</v>
      </c>
      <c r="G45" s="17">
        <v>29</v>
      </c>
      <c r="H45" s="17">
        <v>29</v>
      </c>
      <c r="I45" s="39">
        <v>29</v>
      </c>
      <c r="K45" s="17">
        <v>461</v>
      </c>
      <c r="L45" s="17">
        <v>877</v>
      </c>
      <c r="M45" s="17">
        <v>883</v>
      </c>
      <c r="N45" s="39">
        <v>891</v>
      </c>
      <c r="P45" s="17">
        <v>0</v>
      </c>
      <c r="Q45" s="26"/>
      <c r="R45" s="26"/>
      <c r="S45" s="26"/>
      <c r="T45" s="26"/>
      <c r="U45" s="26"/>
      <c r="V45" s="26"/>
      <c r="W45" s="26"/>
      <c r="X45" s="26"/>
      <c r="Y45" s="26"/>
      <c r="Z45" s="26"/>
      <c r="AA45" s="26"/>
      <c r="AB45" s="26"/>
      <c r="AC45" s="26"/>
      <c r="AD45" s="26"/>
      <c r="AE45" s="26"/>
      <c r="AF45" s="26"/>
      <c r="AG45" s="26"/>
      <c r="AH45" s="26"/>
      <c r="AI45" s="26"/>
    </row>
    <row r="46" spans="2:35" x14ac:dyDescent="0.25">
      <c r="B46" s="14" t="s">
        <v>123</v>
      </c>
      <c r="D46" s="39">
        <v>-790</v>
      </c>
      <c r="F46" s="17">
        <v>-189</v>
      </c>
      <c r="G46" s="17">
        <v>-209</v>
      </c>
      <c r="H46" s="17">
        <v>-408</v>
      </c>
      <c r="I46" s="39">
        <v>-2803</v>
      </c>
      <c r="K46" s="17">
        <v>-3836</v>
      </c>
      <c r="L46" s="17">
        <v>-9564</v>
      </c>
      <c r="M46" s="17">
        <v>-15962</v>
      </c>
      <c r="N46" s="39">
        <v>-15959</v>
      </c>
      <c r="P46" s="17">
        <v>-5160</v>
      </c>
      <c r="Q46" s="26"/>
      <c r="R46" s="26"/>
      <c r="S46" s="26"/>
      <c r="T46" s="26"/>
      <c r="U46" s="26"/>
      <c r="V46" s="26"/>
      <c r="W46" s="26"/>
      <c r="X46" s="26"/>
      <c r="Y46" s="26"/>
      <c r="Z46" s="26"/>
      <c r="AA46" s="26"/>
      <c r="AB46" s="26"/>
      <c r="AC46" s="26"/>
      <c r="AD46" s="26"/>
      <c r="AE46" s="26"/>
      <c r="AF46" s="26"/>
      <c r="AG46" s="26"/>
      <c r="AH46" s="26"/>
      <c r="AI46" s="26"/>
    </row>
    <row r="47" spans="2:35" x14ac:dyDescent="0.25">
      <c r="B47" s="14" t="s">
        <v>124</v>
      </c>
      <c r="D47" s="39">
        <v>1903</v>
      </c>
      <c r="F47" s="17">
        <v>253</v>
      </c>
      <c r="G47" s="17">
        <v>482</v>
      </c>
      <c r="H47" s="17">
        <v>507</v>
      </c>
      <c r="I47" s="39">
        <v>515</v>
      </c>
      <c r="K47" s="17" t="s">
        <v>25</v>
      </c>
      <c r="L47" s="17">
        <v>-1</v>
      </c>
      <c r="M47" s="17">
        <v>139</v>
      </c>
      <c r="N47" s="39">
        <v>348</v>
      </c>
      <c r="P47" s="17">
        <v>75</v>
      </c>
      <c r="Q47" s="26"/>
      <c r="R47" s="26"/>
      <c r="S47" s="26"/>
      <c r="T47" s="26"/>
      <c r="U47" s="26"/>
      <c r="V47" s="26"/>
      <c r="W47" s="26"/>
      <c r="X47" s="26"/>
      <c r="Y47" s="26"/>
      <c r="Z47" s="26"/>
      <c r="AA47" s="26"/>
      <c r="AB47" s="26"/>
      <c r="AC47" s="26"/>
      <c r="AD47" s="26"/>
      <c r="AE47" s="26"/>
      <c r="AF47" s="26"/>
      <c r="AG47" s="26"/>
      <c r="AH47" s="26"/>
      <c r="AI47" s="26"/>
    </row>
    <row r="48" spans="2:35" ht="25" x14ac:dyDescent="0.25">
      <c r="B48" s="14" t="s">
        <v>125</v>
      </c>
      <c r="D48" s="39">
        <v>-9361</v>
      </c>
      <c r="F48" s="17">
        <v>292</v>
      </c>
      <c r="G48" s="17">
        <v>-17</v>
      </c>
      <c r="H48" s="17">
        <v>-19</v>
      </c>
      <c r="I48" s="39">
        <v>-804</v>
      </c>
      <c r="K48" s="17">
        <v>-192</v>
      </c>
      <c r="L48" s="17">
        <v>-1595</v>
      </c>
      <c r="M48" s="17">
        <v>-1762</v>
      </c>
      <c r="N48" s="39">
        <v>-3503</v>
      </c>
      <c r="P48" s="17">
        <v>0</v>
      </c>
      <c r="Q48" s="26"/>
      <c r="R48" s="26"/>
      <c r="S48" s="26"/>
      <c r="T48" s="26"/>
      <c r="U48" s="26"/>
      <c r="V48" s="26"/>
      <c r="W48" s="26"/>
      <c r="X48" s="26"/>
      <c r="Y48" s="26"/>
      <c r="Z48" s="26"/>
      <c r="AA48" s="26"/>
      <c r="AB48" s="26"/>
      <c r="AC48" s="26"/>
      <c r="AD48" s="26"/>
      <c r="AE48" s="26"/>
      <c r="AF48" s="26"/>
      <c r="AG48" s="26"/>
      <c r="AH48" s="26"/>
      <c r="AI48" s="26"/>
    </row>
    <row r="49" spans="2:35" ht="25" x14ac:dyDescent="0.25">
      <c r="B49" s="14" t="s">
        <v>165</v>
      </c>
      <c r="D49" s="39">
        <v>-1131.8499755859375</v>
      </c>
      <c r="F49" s="17">
        <v>0</v>
      </c>
      <c r="G49" s="17">
        <v>0</v>
      </c>
      <c r="H49" s="17">
        <v>0</v>
      </c>
      <c r="I49" s="39">
        <v>0</v>
      </c>
      <c r="K49" s="17">
        <v>0</v>
      </c>
      <c r="L49" s="17">
        <v>0</v>
      </c>
      <c r="M49" s="17">
        <v>0</v>
      </c>
      <c r="N49" s="39">
        <v>0</v>
      </c>
      <c r="P49" s="17">
        <v>0</v>
      </c>
      <c r="Q49" s="26"/>
      <c r="R49" s="26"/>
      <c r="S49" s="26"/>
      <c r="T49" s="26"/>
      <c r="U49" s="26"/>
      <c r="V49" s="26"/>
      <c r="W49" s="26"/>
      <c r="X49" s="26"/>
      <c r="Y49" s="26"/>
      <c r="Z49" s="26"/>
      <c r="AA49" s="26"/>
      <c r="AB49" s="26"/>
      <c r="AC49" s="26"/>
      <c r="AD49" s="26"/>
      <c r="AE49" s="26"/>
      <c r="AF49" s="26"/>
      <c r="AG49" s="26"/>
      <c r="AH49" s="26"/>
      <c r="AI49" s="26"/>
    </row>
    <row r="50" spans="2:35" x14ac:dyDescent="0.25">
      <c r="B50" s="14" t="s">
        <v>166</v>
      </c>
      <c r="D50" s="39">
        <v>0</v>
      </c>
      <c r="F50" s="17">
        <v>0</v>
      </c>
      <c r="G50" s="17">
        <v>0</v>
      </c>
      <c r="H50" s="17">
        <v>0</v>
      </c>
      <c r="I50" s="39">
        <v>1090</v>
      </c>
      <c r="K50" s="17">
        <v>0</v>
      </c>
      <c r="L50" s="17">
        <v>0</v>
      </c>
      <c r="M50" s="17">
        <v>0</v>
      </c>
      <c r="N50" s="39">
        <v>0</v>
      </c>
      <c r="P50" s="17">
        <v>0</v>
      </c>
      <c r="Q50" s="26"/>
      <c r="R50" s="26"/>
      <c r="S50" s="26"/>
      <c r="T50" s="26"/>
      <c r="U50" s="26"/>
      <c r="V50" s="26"/>
      <c r="W50" s="26"/>
      <c r="X50" s="26"/>
      <c r="Y50" s="26"/>
      <c r="Z50" s="26"/>
      <c r="AA50" s="26"/>
      <c r="AB50" s="26"/>
      <c r="AC50" s="26"/>
      <c r="AD50" s="26"/>
      <c r="AE50" s="26"/>
      <c r="AF50" s="26"/>
      <c r="AG50" s="26"/>
      <c r="AH50" s="26"/>
      <c r="AI50" s="26"/>
    </row>
    <row r="51" spans="2:35" s="65" customFormat="1" x14ac:dyDescent="0.25">
      <c r="B51" s="66" t="s">
        <v>159</v>
      </c>
      <c r="C51" s="1"/>
      <c r="D51" s="39">
        <v>0</v>
      </c>
      <c r="E51" s="1"/>
      <c r="F51" s="17">
        <v>0</v>
      </c>
      <c r="G51" s="64">
        <v>-630</v>
      </c>
      <c r="H51" s="64">
        <v>0</v>
      </c>
      <c r="I51" s="39">
        <v>0</v>
      </c>
      <c r="J51" s="1"/>
      <c r="K51" s="17">
        <v>0</v>
      </c>
      <c r="L51" s="64">
        <v>-3886</v>
      </c>
      <c r="M51" s="64">
        <v>0</v>
      </c>
      <c r="N51" s="39">
        <v>0</v>
      </c>
      <c r="O51" s="1"/>
      <c r="P51" s="17">
        <v>0</v>
      </c>
      <c r="Q51" s="26"/>
      <c r="R51" s="26"/>
      <c r="S51" s="26"/>
      <c r="T51" s="26"/>
      <c r="U51" s="26"/>
      <c r="V51" s="26"/>
      <c r="W51" s="26"/>
      <c r="X51" s="26"/>
      <c r="Y51" s="26"/>
      <c r="Z51" s="26"/>
      <c r="AA51" s="26"/>
      <c r="AB51" s="26"/>
      <c r="AC51" s="26"/>
      <c r="AD51" s="26"/>
      <c r="AE51" s="26"/>
      <c r="AF51" s="26"/>
      <c r="AG51" s="26"/>
      <c r="AH51" s="26"/>
      <c r="AI51" s="26"/>
    </row>
    <row r="52" spans="2:35" x14ac:dyDescent="0.25">
      <c r="B52" s="14" t="s">
        <v>126</v>
      </c>
      <c r="D52" s="39">
        <v>-15687</v>
      </c>
      <c r="F52" s="17">
        <v>-73</v>
      </c>
      <c r="G52" s="17">
        <v>-257</v>
      </c>
      <c r="H52" s="17">
        <v>-6577</v>
      </c>
      <c r="I52" s="39">
        <v>-17318</v>
      </c>
      <c r="K52" s="17">
        <v>-103</v>
      </c>
      <c r="L52" s="17">
        <v>-113</v>
      </c>
      <c r="M52" s="17">
        <v>-4717</v>
      </c>
      <c r="N52" s="39">
        <v>-11767</v>
      </c>
      <c r="P52" s="17">
        <v>-2000</v>
      </c>
      <c r="Q52" s="26"/>
      <c r="R52" s="26"/>
      <c r="S52" s="26"/>
      <c r="T52" s="26"/>
      <c r="U52" s="26"/>
      <c r="V52" s="26"/>
      <c r="W52" s="26"/>
      <c r="X52" s="26"/>
      <c r="Y52" s="26"/>
      <c r="Z52" s="26"/>
      <c r="AA52" s="26"/>
      <c r="AB52" s="26"/>
      <c r="AC52" s="26"/>
      <c r="AD52" s="26"/>
      <c r="AE52" s="26"/>
      <c r="AF52" s="26"/>
      <c r="AG52" s="26"/>
      <c r="AH52" s="26"/>
      <c r="AI52" s="26"/>
    </row>
    <row r="53" spans="2:35" ht="13.5" thickBot="1" x14ac:dyDescent="0.3">
      <c r="B53" s="57" t="s">
        <v>127</v>
      </c>
      <c r="D53" s="69">
        <v>-33380.849975585938</v>
      </c>
      <c r="F53" s="58">
        <v>-1767</v>
      </c>
      <c r="G53" s="58">
        <v>-4823</v>
      </c>
      <c r="H53" s="58">
        <v>-13299</v>
      </c>
      <c r="I53" s="69">
        <v>-30409</v>
      </c>
      <c r="K53" s="58">
        <v>-6376</v>
      </c>
      <c r="L53" s="58">
        <v>-21272</v>
      </c>
      <c r="M53" s="58">
        <v>-32807</v>
      </c>
      <c r="N53" s="69">
        <v>-45103</v>
      </c>
      <c r="P53" s="58">
        <f>SUM(P43:P52)</f>
        <v>-12710</v>
      </c>
      <c r="Q53" s="26"/>
      <c r="R53" s="26"/>
      <c r="S53" s="26"/>
      <c r="T53" s="26"/>
      <c r="U53" s="26"/>
      <c r="V53" s="26"/>
      <c r="W53" s="26"/>
      <c r="X53" s="26"/>
      <c r="Y53" s="26"/>
      <c r="Z53" s="26"/>
      <c r="AA53" s="26"/>
      <c r="AB53" s="26"/>
      <c r="AC53" s="26"/>
      <c r="AD53" s="26"/>
      <c r="AE53" s="26"/>
      <c r="AF53" s="26"/>
      <c r="AG53" s="26"/>
      <c r="AH53" s="26"/>
      <c r="AI53" s="26"/>
    </row>
    <row r="54" spans="2:35" ht="13" x14ac:dyDescent="0.25">
      <c r="B54" s="45" t="s">
        <v>128</v>
      </c>
      <c r="D54" s="56"/>
      <c r="F54" s="56"/>
      <c r="G54" s="56"/>
      <c r="H54" s="56"/>
      <c r="I54" s="56"/>
      <c r="K54" s="56"/>
      <c r="L54" s="56"/>
      <c r="M54" s="56"/>
      <c r="N54" s="56"/>
      <c r="P54" s="56"/>
      <c r="Q54" s="26"/>
      <c r="R54" s="26"/>
      <c r="S54" s="26"/>
      <c r="T54" s="26"/>
      <c r="U54" s="26"/>
      <c r="V54" s="26"/>
      <c r="W54" s="26"/>
      <c r="X54" s="26"/>
      <c r="Y54" s="26"/>
      <c r="Z54" s="26"/>
      <c r="AA54" s="26"/>
      <c r="AB54" s="26"/>
      <c r="AC54" s="26"/>
      <c r="AD54" s="26"/>
      <c r="AE54" s="26"/>
      <c r="AF54" s="26"/>
      <c r="AG54" s="26"/>
      <c r="AH54" s="26"/>
      <c r="AI54" s="26"/>
    </row>
    <row r="55" spans="2:35" x14ac:dyDescent="0.25">
      <c r="B55" s="14" t="s">
        <v>129</v>
      </c>
      <c r="D55" s="39">
        <v>-3493</v>
      </c>
      <c r="F55" s="17">
        <v>-922</v>
      </c>
      <c r="G55" s="17">
        <v>-1852</v>
      </c>
      <c r="H55" s="17">
        <v>-2956</v>
      </c>
      <c r="I55" s="39">
        <v>-4023</v>
      </c>
      <c r="K55" s="17">
        <v>-956</v>
      </c>
      <c r="L55" s="17">
        <v>-1577</v>
      </c>
      <c r="M55" s="17">
        <v>-2714</v>
      </c>
      <c r="N55" s="39">
        <v>-3783</v>
      </c>
      <c r="P55" s="17">
        <v>-1115</v>
      </c>
      <c r="Q55" s="26"/>
      <c r="R55" s="26"/>
      <c r="S55" s="26"/>
      <c r="T55" s="26"/>
      <c r="U55" s="26"/>
      <c r="V55" s="26"/>
      <c r="W55" s="26"/>
      <c r="X55" s="26"/>
      <c r="Y55" s="26"/>
      <c r="Z55" s="26"/>
      <c r="AA55" s="26"/>
      <c r="AB55" s="26"/>
      <c r="AC55" s="26"/>
      <c r="AD55" s="26"/>
      <c r="AE55" s="26"/>
      <c r="AF55" s="26"/>
      <c r="AG55" s="26"/>
      <c r="AH55" s="26"/>
      <c r="AI55" s="26"/>
    </row>
    <row r="56" spans="2:35" x14ac:dyDescent="0.25">
      <c r="B56" s="14" t="s">
        <v>228</v>
      </c>
      <c r="D56" s="39">
        <v>23383</v>
      </c>
      <c r="F56" s="17"/>
      <c r="G56" s="17"/>
      <c r="H56" s="17">
        <v>0</v>
      </c>
      <c r="I56" s="39">
        <v>14346</v>
      </c>
      <c r="K56" s="17"/>
      <c r="L56" s="17"/>
      <c r="M56" s="17"/>
      <c r="N56" s="39">
        <v>21</v>
      </c>
      <c r="P56" s="17">
        <v>10014</v>
      </c>
      <c r="Q56" s="26"/>
      <c r="R56" s="26"/>
      <c r="S56" s="26"/>
      <c r="T56" s="26"/>
      <c r="U56" s="26"/>
      <c r="V56" s="26"/>
      <c r="W56" s="26"/>
      <c r="X56" s="26"/>
      <c r="Y56" s="26"/>
      <c r="Z56" s="26"/>
      <c r="AA56" s="26"/>
      <c r="AB56" s="26"/>
      <c r="AC56" s="26"/>
      <c r="AD56" s="26"/>
      <c r="AE56" s="26"/>
      <c r="AF56" s="26"/>
      <c r="AG56" s="26"/>
      <c r="AH56" s="26"/>
      <c r="AI56" s="26"/>
    </row>
    <row r="57" spans="2:35" x14ac:dyDescent="0.25">
      <c r="B57" s="14" t="s">
        <v>130</v>
      </c>
      <c r="D57" s="39">
        <v>0</v>
      </c>
      <c r="F57" s="17">
        <v>-654</v>
      </c>
      <c r="G57" s="17">
        <v>-1312</v>
      </c>
      <c r="H57" s="17">
        <v>-1969</v>
      </c>
      <c r="I57" s="39">
        <v>-17595</v>
      </c>
      <c r="K57" s="17">
        <v>-653</v>
      </c>
      <c r="L57" s="17">
        <v>-1306</v>
      </c>
      <c r="M57" s="17">
        <v>-1960</v>
      </c>
      <c r="N57" s="39">
        <v>-3718</v>
      </c>
      <c r="P57" s="17">
        <v>-1767</v>
      </c>
      <c r="Q57" s="26"/>
      <c r="R57" s="26"/>
      <c r="S57" s="26"/>
      <c r="T57" s="26"/>
      <c r="U57" s="26"/>
      <c r="V57" s="26"/>
      <c r="W57" s="26"/>
      <c r="X57" s="26"/>
      <c r="Y57" s="26"/>
      <c r="Z57" s="26"/>
      <c r="AA57" s="26"/>
      <c r="AB57" s="26"/>
      <c r="AC57" s="26"/>
      <c r="AD57" s="26"/>
      <c r="AE57" s="26"/>
      <c r="AF57" s="26"/>
      <c r="AG57" s="26"/>
      <c r="AH57" s="26"/>
      <c r="AI57" s="26"/>
    </row>
    <row r="58" spans="2:35" x14ac:dyDescent="0.25">
      <c r="B58" s="14" t="s">
        <v>176</v>
      </c>
      <c r="D58" s="39">
        <v>0</v>
      </c>
      <c r="F58" s="17"/>
      <c r="G58" s="17"/>
      <c r="H58" s="17"/>
      <c r="I58" s="39">
        <v>30944</v>
      </c>
      <c r="K58" s="17"/>
      <c r="L58" s="17"/>
      <c r="M58" s="17">
        <v>15000</v>
      </c>
      <c r="N58" s="39">
        <v>15000</v>
      </c>
      <c r="P58" s="17">
        <v>0</v>
      </c>
      <c r="Q58" s="26"/>
      <c r="R58" s="26"/>
      <c r="S58" s="26"/>
      <c r="T58" s="26"/>
      <c r="U58" s="26"/>
      <c r="V58" s="26"/>
      <c r="W58" s="26"/>
      <c r="X58" s="26"/>
      <c r="Y58" s="26"/>
      <c r="Z58" s="26"/>
      <c r="AA58" s="26"/>
      <c r="AB58" s="26"/>
      <c r="AC58" s="26"/>
      <c r="AD58" s="26"/>
      <c r="AE58" s="26"/>
      <c r="AF58" s="26"/>
      <c r="AG58" s="26"/>
      <c r="AH58" s="26"/>
      <c r="AI58" s="26"/>
    </row>
    <row r="59" spans="2:35" x14ac:dyDescent="0.25">
      <c r="B59" s="14" t="s">
        <v>167</v>
      </c>
      <c r="D59" s="39">
        <v>0</v>
      </c>
      <c r="F59" s="17"/>
      <c r="G59" s="17"/>
      <c r="H59" s="17">
        <v>15209</v>
      </c>
      <c r="I59" s="39">
        <v>15209</v>
      </c>
      <c r="K59" s="17"/>
      <c r="L59" s="17"/>
      <c r="M59" s="17">
        <v>0</v>
      </c>
      <c r="N59" s="39">
        <v>0</v>
      </c>
      <c r="P59" s="17">
        <v>0</v>
      </c>
      <c r="Q59" s="26"/>
      <c r="R59" s="26"/>
      <c r="S59" s="26"/>
      <c r="T59" s="26"/>
      <c r="U59" s="26"/>
      <c r="V59" s="26"/>
      <c r="W59" s="26"/>
      <c r="X59" s="26"/>
      <c r="Y59" s="26"/>
      <c r="Z59" s="26"/>
      <c r="AA59" s="26"/>
      <c r="AB59" s="26"/>
      <c r="AC59" s="26"/>
      <c r="AD59" s="26"/>
      <c r="AE59" s="26"/>
      <c r="AF59" s="26"/>
      <c r="AG59" s="26"/>
      <c r="AH59" s="26"/>
      <c r="AI59" s="26"/>
    </row>
    <row r="60" spans="2:35" ht="25" x14ac:dyDescent="0.25">
      <c r="B60" s="14" t="s">
        <v>177</v>
      </c>
      <c r="D60" s="39"/>
      <c r="F60" s="17"/>
      <c r="G60" s="17"/>
      <c r="H60" s="17"/>
      <c r="I60" s="39"/>
      <c r="K60" s="17"/>
      <c r="L60" s="17"/>
      <c r="M60" s="17">
        <v>655</v>
      </c>
      <c r="N60" s="39">
        <v>1486</v>
      </c>
      <c r="P60" s="17">
        <v>0</v>
      </c>
      <c r="Q60" s="26"/>
      <c r="R60" s="26"/>
      <c r="S60" s="26"/>
      <c r="T60" s="26"/>
      <c r="U60" s="26"/>
      <c r="V60" s="26"/>
      <c r="W60" s="26"/>
      <c r="X60" s="26"/>
      <c r="Y60" s="26"/>
      <c r="Z60" s="26"/>
      <c r="AA60" s="26"/>
      <c r="AB60" s="26"/>
      <c r="AC60" s="26"/>
      <c r="AD60" s="26"/>
      <c r="AE60" s="26"/>
      <c r="AF60" s="26"/>
      <c r="AG60" s="26"/>
      <c r="AH60" s="26"/>
      <c r="AI60" s="26"/>
    </row>
    <row r="61" spans="2:35" x14ac:dyDescent="0.25">
      <c r="B61" s="14" t="s">
        <v>131</v>
      </c>
      <c r="D61" s="39">
        <v>0</v>
      </c>
      <c r="F61" s="17" t="s">
        <v>25</v>
      </c>
      <c r="G61" s="17">
        <v>0</v>
      </c>
      <c r="H61" s="17"/>
      <c r="I61" s="39">
        <v>-947</v>
      </c>
      <c r="K61" s="17">
        <v>-24</v>
      </c>
      <c r="L61" s="17">
        <v>-20</v>
      </c>
      <c r="M61" s="17">
        <v>-20</v>
      </c>
      <c r="N61" s="39">
        <v>-20</v>
      </c>
      <c r="P61" s="17">
        <v>0</v>
      </c>
      <c r="Q61" s="26"/>
      <c r="R61" s="26"/>
      <c r="S61" s="26"/>
      <c r="T61" s="26"/>
      <c r="U61" s="26"/>
      <c r="V61" s="26"/>
      <c r="W61" s="26"/>
      <c r="X61" s="26"/>
      <c r="Y61" s="26"/>
      <c r="Z61" s="26"/>
      <c r="AA61" s="26"/>
      <c r="AB61" s="26"/>
      <c r="AC61" s="26"/>
      <c r="AD61" s="26"/>
      <c r="AE61" s="26"/>
      <c r="AF61" s="26"/>
      <c r="AG61" s="26"/>
      <c r="AH61" s="26"/>
      <c r="AI61" s="26"/>
    </row>
    <row r="62" spans="2:35" ht="25" x14ac:dyDescent="0.25">
      <c r="B62" s="14" t="s">
        <v>132</v>
      </c>
      <c r="D62" s="39">
        <v>0</v>
      </c>
      <c r="F62" s="17">
        <v>-224</v>
      </c>
      <c r="G62" s="17">
        <v>-235</v>
      </c>
      <c r="H62" s="17">
        <v>-235</v>
      </c>
      <c r="I62" s="39">
        <v>-237</v>
      </c>
      <c r="K62" s="17">
        <v>-53</v>
      </c>
      <c r="L62" s="17">
        <v>-211</v>
      </c>
      <c r="M62" s="17">
        <v>-215</v>
      </c>
      <c r="N62" s="39">
        <v>-215</v>
      </c>
      <c r="P62" s="17">
        <v>-36</v>
      </c>
      <c r="Q62" s="26"/>
      <c r="R62" s="26"/>
      <c r="S62" s="26"/>
      <c r="T62" s="26"/>
      <c r="U62" s="26"/>
      <c r="V62" s="26"/>
      <c r="W62" s="26"/>
      <c r="X62" s="26"/>
      <c r="Y62" s="26"/>
      <c r="Z62" s="26"/>
      <c r="AA62" s="26"/>
      <c r="AB62" s="26"/>
      <c r="AC62" s="26"/>
      <c r="AD62" s="26"/>
      <c r="AE62" s="26"/>
      <c r="AF62" s="26"/>
      <c r="AG62" s="26"/>
      <c r="AH62" s="26"/>
      <c r="AI62" s="26"/>
    </row>
    <row r="63" spans="2:35" x14ac:dyDescent="0.25">
      <c r="B63" s="14" t="s">
        <v>168</v>
      </c>
      <c r="D63" s="39">
        <v>-896</v>
      </c>
      <c r="F63" s="17"/>
      <c r="G63" s="17"/>
      <c r="H63" s="17">
        <v>0</v>
      </c>
      <c r="I63" s="39">
        <v>0</v>
      </c>
      <c r="K63" s="17"/>
      <c r="L63" s="17"/>
      <c r="M63" s="17"/>
      <c r="N63" s="39"/>
      <c r="P63" s="17"/>
      <c r="Q63" s="26"/>
      <c r="R63" s="26"/>
      <c r="S63" s="26"/>
      <c r="T63" s="26"/>
      <c r="U63" s="26"/>
      <c r="V63" s="26"/>
      <c r="W63" s="26"/>
      <c r="X63" s="26"/>
      <c r="Y63" s="26"/>
      <c r="Z63" s="26"/>
      <c r="AA63" s="26"/>
      <c r="AB63" s="26"/>
      <c r="AC63" s="26"/>
      <c r="AD63" s="26"/>
      <c r="AE63" s="26"/>
      <c r="AF63" s="26"/>
      <c r="AG63" s="26"/>
      <c r="AH63" s="26"/>
      <c r="AI63" s="26"/>
    </row>
    <row r="64" spans="2:35" ht="13.5" thickBot="1" x14ac:dyDescent="0.3">
      <c r="B64" s="57" t="s">
        <v>133</v>
      </c>
      <c r="D64" s="69">
        <v>18994</v>
      </c>
      <c r="F64" s="58">
        <v>-1800</v>
      </c>
      <c r="G64" s="58">
        <v>-3399</v>
      </c>
      <c r="H64" s="58">
        <v>10049</v>
      </c>
      <c r="I64" s="69">
        <v>37697</v>
      </c>
      <c r="K64" s="58">
        <v>-1686</v>
      </c>
      <c r="L64" s="58">
        <v>-3114</v>
      </c>
      <c r="M64" s="58">
        <v>10746</v>
      </c>
      <c r="N64" s="69">
        <v>8771</v>
      </c>
      <c r="P64" s="58">
        <f>SUM(P55:P63)</f>
        <v>7096</v>
      </c>
      <c r="Q64" s="26"/>
      <c r="R64" s="26"/>
      <c r="S64" s="26"/>
      <c r="T64" s="26"/>
      <c r="U64" s="26"/>
      <c r="V64" s="26"/>
      <c r="W64" s="26"/>
      <c r="X64" s="26"/>
      <c r="Y64" s="26"/>
      <c r="Z64" s="26"/>
      <c r="AA64" s="26"/>
      <c r="AB64" s="26"/>
      <c r="AC64" s="26"/>
      <c r="AD64" s="26"/>
      <c r="AE64" s="26"/>
      <c r="AF64" s="26"/>
      <c r="AG64" s="26"/>
      <c r="AH64" s="26"/>
      <c r="AI64" s="26"/>
    </row>
    <row r="65" spans="2:35" ht="13" x14ac:dyDescent="0.25">
      <c r="B65" s="59" t="s">
        <v>260</v>
      </c>
      <c r="D65" s="70">
        <v>-1466.8499755859375</v>
      </c>
      <c r="F65" s="60">
        <v>1154</v>
      </c>
      <c r="G65" s="60">
        <v>3244</v>
      </c>
      <c r="H65" s="60">
        <v>13270</v>
      </c>
      <c r="I65" s="70">
        <v>30309</v>
      </c>
      <c r="K65" s="60">
        <v>-4169</v>
      </c>
      <c r="L65" s="60">
        <v>-17189</v>
      </c>
      <c r="M65" s="60">
        <v>-8230</v>
      </c>
      <c r="N65" s="70">
        <v>-15420</v>
      </c>
      <c r="P65" s="60">
        <f>SUM(P64,P53,P41)</f>
        <v>-3176</v>
      </c>
      <c r="Q65" s="26"/>
      <c r="R65" s="26"/>
      <c r="S65" s="26"/>
      <c r="T65" s="26"/>
      <c r="U65" s="26"/>
      <c r="V65" s="26"/>
      <c r="W65" s="26"/>
      <c r="X65" s="26"/>
      <c r="Y65" s="26"/>
      <c r="Z65" s="26"/>
      <c r="AA65" s="26"/>
      <c r="AB65" s="26"/>
      <c r="AC65" s="26"/>
      <c r="AD65" s="26"/>
      <c r="AE65" s="26"/>
      <c r="AF65" s="26"/>
      <c r="AG65" s="26"/>
      <c r="AH65" s="26"/>
      <c r="AI65" s="26"/>
    </row>
    <row r="66" spans="2:35" x14ac:dyDescent="0.25">
      <c r="B66" s="14" t="s">
        <v>134</v>
      </c>
      <c r="D66" s="39">
        <v>-431</v>
      </c>
      <c r="F66" s="17">
        <v>705</v>
      </c>
      <c r="G66" s="17">
        <v>460</v>
      </c>
      <c r="H66" s="17">
        <v>1578</v>
      </c>
      <c r="I66" s="39">
        <v>-837</v>
      </c>
      <c r="K66" s="17">
        <v>618</v>
      </c>
      <c r="L66" s="17">
        <v>-178</v>
      </c>
      <c r="M66" s="17">
        <v>-247</v>
      </c>
      <c r="N66" s="39">
        <v>-140</v>
      </c>
      <c r="P66" s="17">
        <v>2261</v>
      </c>
      <c r="Q66" s="26"/>
      <c r="R66" s="26"/>
      <c r="S66" s="26"/>
      <c r="T66" s="26"/>
      <c r="U66" s="26"/>
      <c r="V66" s="26"/>
      <c r="W66" s="26"/>
      <c r="X66" s="26"/>
      <c r="Y66" s="26"/>
      <c r="Z66" s="26"/>
      <c r="AA66" s="26"/>
      <c r="AB66" s="26"/>
      <c r="AC66" s="26"/>
      <c r="AD66" s="26"/>
      <c r="AE66" s="26"/>
      <c r="AF66" s="26"/>
      <c r="AG66" s="26"/>
      <c r="AH66" s="26"/>
      <c r="AI66" s="26"/>
    </row>
    <row r="67" spans="2:35" x14ac:dyDescent="0.25">
      <c r="B67" s="14" t="s">
        <v>246</v>
      </c>
      <c r="D67" s="39"/>
      <c r="F67" s="17"/>
      <c r="G67" s="17"/>
      <c r="H67" s="17"/>
      <c r="I67" s="39"/>
      <c r="K67" s="17"/>
      <c r="L67" s="17"/>
      <c r="M67" s="17"/>
      <c r="N67" s="39"/>
      <c r="P67" s="17">
        <v>-3736</v>
      </c>
      <c r="Q67" s="26"/>
      <c r="R67" s="26"/>
      <c r="S67" s="26"/>
      <c r="T67" s="26"/>
      <c r="U67" s="26"/>
      <c r="V67" s="26"/>
      <c r="W67" s="26"/>
      <c r="X67" s="26"/>
      <c r="Y67" s="26"/>
      <c r="Z67" s="26"/>
      <c r="AA67" s="26"/>
      <c r="AB67" s="26"/>
      <c r="AC67" s="26"/>
      <c r="AD67" s="26"/>
      <c r="AE67" s="26"/>
      <c r="AF67" s="26"/>
      <c r="AG67" s="26"/>
      <c r="AH67" s="26"/>
      <c r="AI67" s="26"/>
    </row>
    <row r="68" spans="2:35" s="65" customFormat="1" x14ac:dyDescent="0.25">
      <c r="B68" s="66" t="s">
        <v>135</v>
      </c>
      <c r="C68" s="1"/>
      <c r="D68" s="39">
        <v>11723</v>
      </c>
      <c r="E68" s="1"/>
      <c r="F68" s="64">
        <v>9825</v>
      </c>
      <c r="G68" s="64">
        <v>9825</v>
      </c>
      <c r="H68" s="64">
        <v>9825</v>
      </c>
      <c r="I68" s="39">
        <v>9825</v>
      </c>
      <c r="J68" s="1"/>
      <c r="K68" s="64">
        <v>39297</v>
      </c>
      <c r="L68" s="64">
        <v>39297</v>
      </c>
      <c r="M68" s="64">
        <v>39297</v>
      </c>
      <c r="N68" s="39">
        <v>39297</v>
      </c>
      <c r="O68" s="1"/>
      <c r="P68" s="17">
        <v>23737</v>
      </c>
      <c r="Q68" s="26"/>
      <c r="R68" s="26"/>
      <c r="S68" s="26"/>
      <c r="T68" s="26"/>
      <c r="U68" s="26"/>
      <c r="V68" s="26"/>
      <c r="W68" s="26"/>
      <c r="X68" s="26"/>
      <c r="Y68" s="26"/>
      <c r="Z68" s="26"/>
      <c r="AA68" s="26"/>
      <c r="AB68" s="26"/>
      <c r="AC68" s="26"/>
      <c r="AD68" s="26"/>
      <c r="AE68" s="26"/>
      <c r="AF68" s="26"/>
      <c r="AG68" s="26"/>
      <c r="AH68" s="26"/>
      <c r="AI68" s="26"/>
    </row>
    <row r="69" spans="2:35" s="65" customFormat="1" ht="13.5" thickBot="1" x14ac:dyDescent="0.3">
      <c r="B69" s="191" t="s">
        <v>136</v>
      </c>
      <c r="C69" s="1"/>
      <c r="D69" s="192">
        <v>9825.1500244140625</v>
      </c>
      <c r="E69" s="1"/>
      <c r="F69" s="192">
        <v>11684</v>
      </c>
      <c r="G69" s="192">
        <f>SUM(G65:G68)</f>
        <v>13529</v>
      </c>
      <c r="H69" s="192">
        <f>SUM(H65:H68)</f>
        <v>24673</v>
      </c>
      <c r="I69" s="192">
        <v>39297</v>
      </c>
      <c r="J69" s="1"/>
      <c r="K69" s="192">
        <v>35746</v>
      </c>
      <c r="L69" s="192">
        <v>21930</v>
      </c>
      <c r="M69" s="192">
        <v>30820</v>
      </c>
      <c r="N69" s="192">
        <v>23737</v>
      </c>
      <c r="O69" s="1"/>
      <c r="P69" s="192">
        <f>SUM(P65:P68)</f>
        <v>19086</v>
      </c>
      <c r="Q69" s="26"/>
      <c r="R69" s="26"/>
      <c r="S69" s="26"/>
      <c r="T69" s="26"/>
      <c r="U69" s="26"/>
      <c r="V69" s="26"/>
      <c r="W69" s="26"/>
      <c r="X69" s="26"/>
      <c r="Y69" s="26"/>
      <c r="Z69" s="26"/>
      <c r="AA69" s="26"/>
      <c r="AB69" s="26"/>
      <c r="AC69" s="26"/>
      <c r="AD69" s="26"/>
      <c r="AE69" s="26"/>
      <c r="AF69" s="26"/>
      <c r="AG69" s="26"/>
      <c r="AH69" s="26"/>
      <c r="AI69" s="26"/>
    </row>
    <row r="70" spans="2:35" ht="87.5" x14ac:dyDescent="0.25">
      <c r="B70" s="10" t="s">
        <v>181</v>
      </c>
    </row>
    <row r="71" spans="2:35" ht="37.5" x14ac:dyDescent="0.25">
      <c r="B71" s="10" t="s">
        <v>179</v>
      </c>
      <c r="F71" s="61"/>
      <c r="G71" s="61"/>
      <c r="H71" s="61"/>
    </row>
  </sheetData>
  <hyperlinks>
    <hyperlink ref="A1" location="Contents!A1" display="Back" xr:uid="{00000000-0004-0000-0500-000000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82"/>
  <sheetViews>
    <sheetView showGridLines="0" zoomScale="90" zoomScaleNormal="90" workbookViewId="0">
      <pane xSplit="2" ySplit="4" topLeftCell="C65" activePane="bottomRight" state="frozen"/>
      <selection pane="topRight" activeCell="C1" sqref="C1"/>
      <selection pane="bottomLeft" activeCell="A5" sqref="A5"/>
      <selection pane="bottomRight" activeCell="F68" sqref="F68"/>
    </sheetView>
  </sheetViews>
  <sheetFormatPr defaultColWidth="8.7109375" defaultRowHeight="13" x14ac:dyDescent="0.3"/>
  <cols>
    <col min="1" max="1" width="2.42578125" style="80" customWidth="1"/>
    <col min="2" max="2" width="61.28515625" style="80" bestFit="1" customWidth="1"/>
    <col min="3" max="3" width="2.28515625" style="80" customWidth="1"/>
    <col min="4" max="6" width="8.78515625" style="80" customWidth="1"/>
    <col min="7" max="8" width="9" style="80" customWidth="1"/>
    <col min="9" max="9" width="1.78515625" style="80" customWidth="1"/>
    <col min="10" max="10" width="8.78515625" style="80" customWidth="1"/>
    <col min="11" max="11" width="9" style="80" customWidth="1"/>
    <col min="12" max="16384" width="8.7109375" style="80"/>
  </cols>
  <sheetData>
    <row r="1" spans="1:14" x14ac:dyDescent="0.3">
      <c r="A1" s="79" t="s">
        <v>144</v>
      </c>
    </row>
    <row r="3" spans="1:14" x14ac:dyDescent="0.3">
      <c r="D3" s="90"/>
      <c r="J3" s="90"/>
    </row>
    <row r="4" spans="1:14" x14ac:dyDescent="0.3">
      <c r="B4" s="40" t="s">
        <v>198</v>
      </c>
      <c r="C4" s="2"/>
      <c r="D4" s="72" t="s">
        <v>5</v>
      </c>
      <c r="E4" s="72" t="s">
        <v>147</v>
      </c>
      <c r="F4" s="72" t="s">
        <v>172</v>
      </c>
      <c r="G4" s="72" t="s">
        <v>202</v>
      </c>
      <c r="H4" s="72" t="s">
        <v>203</v>
      </c>
      <c r="J4" s="72" t="s">
        <v>243</v>
      </c>
    </row>
    <row r="5" spans="1:14" x14ac:dyDescent="0.3">
      <c r="B5" s="81" t="s">
        <v>207</v>
      </c>
      <c r="D5" s="83">
        <f>'Segments Performance'!D7</f>
        <v>27735</v>
      </c>
      <c r="E5" s="83">
        <f>'Segments Performance'!E7</f>
        <v>29688</v>
      </c>
      <c r="F5" s="83">
        <f>'Segments Performance'!F7</f>
        <v>30041</v>
      </c>
      <c r="G5" s="83">
        <f>'Segments Performance'!G7</f>
        <v>38597</v>
      </c>
      <c r="H5" s="83">
        <f>'Segments Performance'!H7</f>
        <v>126061</v>
      </c>
      <c r="J5" s="83">
        <f>'Segments Performance'!J7</f>
        <v>30577</v>
      </c>
      <c r="K5" s="186"/>
    </row>
    <row r="6" spans="1:14" x14ac:dyDescent="0.3">
      <c r="B6" s="86" t="str">
        <f>'Segments Performance'!B9</f>
        <v>Barter revenues</v>
      </c>
      <c r="D6" s="77"/>
      <c r="E6" s="77"/>
      <c r="F6" s="77"/>
      <c r="G6" s="77"/>
      <c r="H6" s="77"/>
      <c r="J6" s="76">
        <f>'Segments Performance'!J9</f>
        <v>-15</v>
      </c>
      <c r="K6" s="186"/>
    </row>
    <row r="7" spans="1:14" x14ac:dyDescent="0.3">
      <c r="B7" s="86" t="s">
        <v>191</v>
      </c>
      <c r="D7" s="76">
        <f>'Segments Performance'!D10</f>
        <v>555</v>
      </c>
      <c r="E7" s="76">
        <f>'Segments Performance'!E10</f>
        <v>303</v>
      </c>
      <c r="F7" s="76">
        <f>'Segments Performance'!F10</f>
        <v>377</v>
      </c>
      <c r="G7" s="76">
        <f>'Segments Performance'!G10</f>
        <v>-1543.8036139999999</v>
      </c>
      <c r="H7" s="76">
        <f>'Segments Performance'!H10</f>
        <v>-308.80361399999998</v>
      </c>
      <c r="J7" s="76">
        <f>'Segments Performance'!J10</f>
        <v>340</v>
      </c>
      <c r="K7" s="186"/>
    </row>
    <row r="8" spans="1:14" ht="13.5" thickBot="1" x14ac:dyDescent="0.35">
      <c r="B8" s="87" t="s">
        <v>201</v>
      </c>
      <c r="D8" s="88">
        <f>'Segments Performance'!D11</f>
        <v>28290</v>
      </c>
      <c r="E8" s="88">
        <f>'Segments Performance'!E11</f>
        <v>29991</v>
      </c>
      <c r="F8" s="88">
        <f>'Segments Performance'!F11</f>
        <v>30418</v>
      </c>
      <c r="G8" s="88">
        <f>'Segments Performance'!G11</f>
        <v>37053.196386000003</v>
      </c>
      <c r="H8" s="88">
        <f>'Segments Performance'!H11</f>
        <v>125752.196386</v>
      </c>
      <c r="J8" s="88">
        <f>'Segments Performance'!J11</f>
        <v>30902</v>
      </c>
    </row>
    <row r="9" spans="1:14" ht="13.5" thickTop="1" x14ac:dyDescent="0.3">
      <c r="B9" s="82"/>
      <c r="D9" s="77"/>
      <c r="E9" s="77"/>
      <c r="F9" s="77"/>
      <c r="G9" s="77"/>
      <c r="H9" s="77"/>
      <c r="J9" s="77"/>
    </row>
    <row r="10" spans="1:14" x14ac:dyDescent="0.3">
      <c r="K10" s="186"/>
    </row>
    <row r="11" spans="1:14" x14ac:dyDescent="0.3">
      <c r="B11" s="84" t="s">
        <v>200</v>
      </c>
      <c r="D11" s="96">
        <f>'PnL (IFRS)'!L37</f>
        <v>-2802</v>
      </c>
      <c r="E11" s="96">
        <f>'PnL (IFRS)'!M37</f>
        <v>-4461</v>
      </c>
      <c r="F11" s="96">
        <f>'PnL (IFRS)'!N37</f>
        <v>-1849</v>
      </c>
      <c r="G11" s="96">
        <f>'PnL (IFRS)'!O37</f>
        <v>-5514</v>
      </c>
      <c r="H11" s="83">
        <f>'PnL (IFRS)'!P37</f>
        <v>-14626</v>
      </c>
      <c r="J11" s="96">
        <f>'PnL (IFRS)'!R37</f>
        <v>-57105</v>
      </c>
    </row>
    <row r="12" spans="1:14" x14ac:dyDescent="0.3">
      <c r="B12" s="112" t="s">
        <v>245</v>
      </c>
      <c r="D12" s="98"/>
      <c r="E12" s="98"/>
      <c r="F12" s="98"/>
      <c r="G12" s="98"/>
      <c r="H12" s="77"/>
      <c r="J12" s="76">
        <v>-15</v>
      </c>
    </row>
    <row r="13" spans="1:14" x14ac:dyDescent="0.3">
      <c r="B13" s="112" t="s">
        <v>191</v>
      </c>
      <c r="D13" s="76">
        <v>555</v>
      </c>
      <c r="E13" s="76">
        <v>303</v>
      </c>
      <c r="F13" s="76">
        <v>377</v>
      </c>
      <c r="G13" s="76">
        <v>-1543.8036139999999</v>
      </c>
      <c r="H13" s="76">
        <v>-308.80361399999998</v>
      </c>
      <c r="I13" s="76"/>
      <c r="J13" s="76">
        <v>340</v>
      </c>
      <c r="K13" s="187"/>
      <c r="L13" s="187"/>
      <c r="M13" s="187"/>
      <c r="N13" s="187"/>
    </row>
    <row r="14" spans="1:14" x14ac:dyDescent="0.3">
      <c r="B14" s="112" t="s">
        <v>194</v>
      </c>
      <c r="D14" s="76">
        <v>306</v>
      </c>
      <c r="E14" s="76">
        <v>432</v>
      </c>
      <c r="F14" s="76">
        <v>-27</v>
      </c>
      <c r="G14" s="76">
        <v>1380</v>
      </c>
      <c r="H14" s="76">
        <v>2091</v>
      </c>
      <c r="J14" s="76">
        <v>4159</v>
      </c>
      <c r="K14" s="187"/>
      <c r="L14" s="187"/>
      <c r="M14" s="187"/>
      <c r="N14" s="187"/>
    </row>
    <row r="15" spans="1:14" x14ac:dyDescent="0.3">
      <c r="B15" s="112" t="s">
        <v>197</v>
      </c>
      <c r="D15" s="76">
        <v>0</v>
      </c>
      <c r="E15" s="76">
        <v>473</v>
      </c>
      <c r="F15" s="76">
        <v>0</v>
      </c>
      <c r="G15" s="76">
        <v>81</v>
      </c>
      <c r="H15" s="76">
        <v>554</v>
      </c>
      <c r="J15" s="76">
        <v>0</v>
      </c>
      <c r="K15" s="187"/>
      <c r="L15" s="187"/>
      <c r="M15" s="187"/>
      <c r="N15" s="187"/>
    </row>
    <row r="16" spans="1:14" x14ac:dyDescent="0.3">
      <c r="B16" s="112" t="s">
        <v>195</v>
      </c>
      <c r="D16" s="76">
        <v>25</v>
      </c>
      <c r="E16" s="76">
        <v>5</v>
      </c>
      <c r="F16" s="76">
        <v>-12</v>
      </c>
      <c r="G16" s="76">
        <v>1</v>
      </c>
      <c r="H16" s="76">
        <v>19</v>
      </c>
      <c r="J16" s="76">
        <v>16</v>
      </c>
      <c r="K16" s="187"/>
      <c r="L16" s="187"/>
      <c r="M16" s="187"/>
      <c r="N16" s="187"/>
    </row>
    <row r="17" spans="2:11" x14ac:dyDescent="0.3">
      <c r="B17" s="112" t="s">
        <v>24</v>
      </c>
      <c r="D17" s="76">
        <f>-'PnL (IFRS)'!L21</f>
        <v>4430</v>
      </c>
      <c r="E17" s="76">
        <f>-'PnL (IFRS)'!M21</f>
        <v>4413</v>
      </c>
      <c r="F17" s="76">
        <f>-'PnL (IFRS)'!N21</f>
        <v>4562</v>
      </c>
      <c r="G17" s="76">
        <f>-'PnL (IFRS)'!O21</f>
        <v>4966</v>
      </c>
      <c r="H17" s="76">
        <v>18371</v>
      </c>
      <c r="I17" s="187"/>
      <c r="J17" s="76">
        <v>5272</v>
      </c>
      <c r="K17" s="187"/>
    </row>
    <row r="18" spans="2:11" x14ac:dyDescent="0.3">
      <c r="B18" s="112" t="s">
        <v>210</v>
      </c>
      <c r="D18" s="76">
        <f>-'PnL (IFRS)'!L22</f>
        <v>0</v>
      </c>
      <c r="E18" s="76">
        <f>-'PnL (IFRS)'!M22</f>
        <v>0</v>
      </c>
      <c r="F18" s="76">
        <f>-'PnL (IFRS)'!N22</f>
        <v>0</v>
      </c>
      <c r="G18" s="76">
        <f>-'PnL (IFRS)'!O22</f>
        <v>1714</v>
      </c>
      <c r="H18" s="76">
        <v>1714</v>
      </c>
      <c r="I18" s="187"/>
      <c r="J18" s="76">
        <v>1009</v>
      </c>
      <c r="K18" s="187"/>
    </row>
    <row r="19" spans="2:11" x14ac:dyDescent="0.3">
      <c r="B19" s="112" t="s">
        <v>29</v>
      </c>
      <c r="D19" s="76">
        <f>-'PnL (IFRS)'!L23</f>
        <v>3289</v>
      </c>
      <c r="E19" s="76">
        <f>-'PnL (IFRS)'!M23</f>
        <v>5441</v>
      </c>
      <c r="F19" s="76">
        <f>-'PnL (IFRS)'!N23</f>
        <v>5451</v>
      </c>
      <c r="G19" s="76">
        <f>-'PnL (IFRS)'!O23</f>
        <v>6986</v>
      </c>
      <c r="H19" s="76">
        <v>21167</v>
      </c>
      <c r="I19" s="187"/>
      <c r="J19" s="76">
        <v>10568</v>
      </c>
      <c r="K19" s="187"/>
    </row>
    <row r="20" spans="2:11" x14ac:dyDescent="0.3">
      <c r="B20" s="112" t="s">
        <v>30</v>
      </c>
      <c r="D20" s="76">
        <f>-'PnL (IFRS)'!L24</f>
        <v>-130</v>
      </c>
      <c r="E20" s="76">
        <f>-'PnL (IFRS)'!M24</f>
        <v>-246</v>
      </c>
      <c r="F20" s="76">
        <f>-'PnL (IFRS)'!N24</f>
        <v>-340</v>
      </c>
      <c r="G20" s="76">
        <f>-'PnL (IFRS)'!O24</f>
        <v>-253</v>
      </c>
      <c r="H20" s="76">
        <v>-969</v>
      </c>
      <c r="I20" s="187"/>
      <c r="J20" s="76">
        <v>-256</v>
      </c>
      <c r="K20" s="187"/>
    </row>
    <row r="21" spans="2:11" x14ac:dyDescent="0.3">
      <c r="B21" s="112" t="s">
        <v>31</v>
      </c>
      <c r="D21" s="76">
        <f>-'PnL (IFRS)'!L25</f>
        <v>962</v>
      </c>
      <c r="E21" s="76">
        <f>-'PnL (IFRS)'!M25</f>
        <v>955</v>
      </c>
      <c r="F21" s="76">
        <f>-'PnL (IFRS)'!N25</f>
        <v>993</v>
      </c>
      <c r="G21" s="76">
        <f>-'PnL (IFRS)'!O25</f>
        <v>1343</v>
      </c>
      <c r="H21" s="76">
        <v>4253</v>
      </c>
      <c r="I21" s="187"/>
      <c r="J21" s="76">
        <v>6757</v>
      </c>
      <c r="K21" s="187"/>
    </row>
    <row r="22" spans="2:11" x14ac:dyDescent="0.3">
      <c r="B22" s="112" t="s">
        <v>163</v>
      </c>
      <c r="D22" s="76">
        <f>-'PnL (IFRS)'!L26</f>
        <v>-39</v>
      </c>
      <c r="E22" s="76">
        <f>-'PnL (IFRS)'!M26</f>
        <v>61</v>
      </c>
      <c r="F22" s="76">
        <f>-'PnL (IFRS)'!N26</f>
        <v>-47</v>
      </c>
      <c r="G22" s="76">
        <f>-'PnL (IFRS)'!O26</f>
        <v>222</v>
      </c>
      <c r="H22" s="76">
        <v>197</v>
      </c>
      <c r="I22" s="187"/>
      <c r="J22" s="76">
        <v>85</v>
      </c>
      <c r="K22" s="187"/>
    </row>
    <row r="23" spans="2:11" x14ac:dyDescent="0.3">
      <c r="B23" s="112" t="s">
        <v>32</v>
      </c>
      <c r="D23" s="76">
        <v>0</v>
      </c>
      <c r="E23" s="76">
        <v>0</v>
      </c>
      <c r="F23" s="76">
        <v>0</v>
      </c>
      <c r="G23" s="76">
        <v>0</v>
      </c>
      <c r="H23" s="76">
        <v>0</v>
      </c>
      <c r="I23" s="187"/>
      <c r="J23" s="76">
        <v>9256</v>
      </c>
      <c r="K23" s="187"/>
    </row>
    <row r="24" spans="2:11" x14ac:dyDescent="0.3">
      <c r="B24" s="112" t="s">
        <v>211</v>
      </c>
      <c r="D24" s="76">
        <f>-'PnL (IFRS)'!L29</f>
        <v>-1299</v>
      </c>
      <c r="E24" s="76">
        <f>-'PnL (IFRS)'!M29</f>
        <v>-26</v>
      </c>
      <c r="F24" s="76">
        <f>-'PnL (IFRS)'!N29</f>
        <v>-698</v>
      </c>
      <c r="G24" s="76">
        <f>-'PnL (IFRS)'!O29</f>
        <v>-677</v>
      </c>
      <c r="H24" s="76">
        <v>-2700</v>
      </c>
      <c r="I24" s="187"/>
      <c r="J24" s="76">
        <v>4440</v>
      </c>
      <c r="K24" s="187"/>
    </row>
    <row r="25" spans="2:11" x14ac:dyDescent="0.3">
      <c r="B25" s="112" t="s">
        <v>212</v>
      </c>
      <c r="D25" s="76">
        <v>0</v>
      </c>
      <c r="E25" s="76">
        <v>0</v>
      </c>
      <c r="F25" s="76">
        <v>0</v>
      </c>
      <c r="G25" s="76">
        <v>0</v>
      </c>
      <c r="H25" s="76">
        <v>0</v>
      </c>
      <c r="I25" s="187"/>
      <c r="J25" s="76"/>
      <c r="K25" s="187"/>
    </row>
    <row r="26" spans="2:11" x14ac:dyDescent="0.3">
      <c r="B26" s="112" t="s">
        <v>213</v>
      </c>
      <c r="D26" s="76">
        <f>-'PnL (IFRS)'!L31</f>
        <v>0</v>
      </c>
      <c r="E26" s="76">
        <f>-'PnL (IFRS)'!M31</f>
        <v>0</v>
      </c>
      <c r="F26" s="76">
        <f>-'PnL (IFRS)'!N31</f>
        <v>0</v>
      </c>
      <c r="G26" s="76">
        <f>-'PnL (IFRS)'!O31</f>
        <v>559</v>
      </c>
      <c r="H26" s="76">
        <v>559</v>
      </c>
      <c r="I26" s="187"/>
      <c r="J26" s="76">
        <v>12825</v>
      </c>
      <c r="K26" s="187"/>
    </row>
    <row r="27" spans="2:11" x14ac:dyDescent="0.3">
      <c r="B27" s="112" t="s">
        <v>214</v>
      </c>
      <c r="D27" s="76">
        <v>0</v>
      </c>
      <c r="E27" s="76">
        <v>0</v>
      </c>
      <c r="F27" s="76">
        <v>0</v>
      </c>
      <c r="G27" s="76">
        <v>0</v>
      </c>
      <c r="H27" s="76">
        <v>0</v>
      </c>
      <c r="I27" s="187"/>
      <c r="J27" s="76">
        <v>0</v>
      </c>
      <c r="K27" s="187"/>
    </row>
    <row r="28" spans="2:11" x14ac:dyDescent="0.3">
      <c r="B28" s="112" t="s">
        <v>33</v>
      </c>
      <c r="D28" s="76">
        <f>-'PnL (IFRS)'!L33</f>
        <v>0</v>
      </c>
      <c r="E28" s="76">
        <f>-'PnL (IFRS)'!M33</f>
        <v>0</v>
      </c>
      <c r="F28" s="76">
        <f>-'PnL (IFRS)'!N33</f>
        <v>-305</v>
      </c>
      <c r="G28" s="76">
        <f>-'PnL (IFRS)'!O33</f>
        <v>0</v>
      </c>
      <c r="H28" s="76">
        <v>-305</v>
      </c>
      <c r="I28" s="187"/>
      <c r="J28" s="76">
        <f>-'PnL (IFRS)'!R33</f>
        <v>0</v>
      </c>
      <c r="K28" s="187"/>
    </row>
    <row r="29" spans="2:11" x14ac:dyDescent="0.3">
      <c r="B29" s="112" t="s">
        <v>150</v>
      </c>
      <c r="D29" s="76">
        <f>-'PnL (IFRS)'!L34</f>
        <v>174</v>
      </c>
      <c r="E29" s="76">
        <f>-'PnL (IFRS)'!M34</f>
        <v>124</v>
      </c>
      <c r="F29" s="76">
        <f>-'PnL (IFRS)'!N34</f>
        <v>116</v>
      </c>
      <c r="G29" s="76">
        <f>-'PnL (IFRS)'!O34</f>
        <v>429</v>
      </c>
      <c r="H29" s="76">
        <v>843</v>
      </c>
      <c r="I29" s="187"/>
      <c r="J29" s="76">
        <v>3886</v>
      </c>
      <c r="K29" s="187"/>
    </row>
    <row r="30" spans="2:11" x14ac:dyDescent="0.3">
      <c r="B30" s="112" t="s">
        <v>215</v>
      </c>
      <c r="D30" s="76">
        <f>-'PnL (IFRS)'!L36</f>
        <v>600</v>
      </c>
      <c r="E30" s="76">
        <f>-'PnL (IFRS)'!M36</f>
        <v>-812</v>
      </c>
      <c r="F30" s="76">
        <f>-'PnL (IFRS)'!N36</f>
        <v>205</v>
      </c>
      <c r="G30" s="76">
        <f>-'PnL (IFRS)'!O36</f>
        <v>950</v>
      </c>
      <c r="H30" s="76">
        <v>943</v>
      </c>
      <c r="I30" s="187"/>
      <c r="J30" s="76">
        <v>1724</v>
      </c>
      <c r="K30" s="187"/>
    </row>
    <row r="31" spans="2:11" ht="13.5" thickBot="1" x14ac:dyDescent="0.35">
      <c r="B31" s="87" t="s">
        <v>199</v>
      </c>
      <c r="D31" s="88">
        <f>'Segments Performance'!D19</f>
        <v>6071</v>
      </c>
      <c r="E31" s="88">
        <f>'Segments Performance'!E19</f>
        <v>6662</v>
      </c>
      <c r="F31" s="88">
        <f>'Segments Performance'!F19</f>
        <v>8426</v>
      </c>
      <c r="G31" s="88">
        <f>'Segments Performance'!G19</f>
        <v>10643.196386000003</v>
      </c>
      <c r="H31" s="88">
        <f>'Segments Performance'!H19</f>
        <v>31802</v>
      </c>
      <c r="J31" s="88">
        <f>'Segments Performance'!J19</f>
        <v>2961</v>
      </c>
    </row>
    <row r="32" spans="2:11" ht="13.5" thickTop="1" x14ac:dyDescent="0.3">
      <c r="B32" s="82"/>
      <c r="D32" s="77"/>
      <c r="E32" s="77"/>
      <c r="F32" s="77"/>
      <c r="G32" s="77"/>
      <c r="H32" s="77"/>
      <c r="J32" s="77"/>
    </row>
    <row r="34" spans="2:12" x14ac:dyDescent="0.3">
      <c r="B34" s="81" t="s">
        <v>233</v>
      </c>
      <c r="D34" s="96">
        <v>-2457</v>
      </c>
      <c r="E34" s="96">
        <v>-4977</v>
      </c>
      <c r="F34" s="96">
        <v>-2354</v>
      </c>
      <c r="G34" s="96">
        <v>-5909</v>
      </c>
      <c r="H34" s="83">
        <v>-15697</v>
      </c>
      <c r="J34" s="96">
        <v>-54907</v>
      </c>
    </row>
    <row r="35" spans="2:12" x14ac:dyDescent="0.3">
      <c r="B35" s="97" t="s">
        <v>191</v>
      </c>
      <c r="D35" s="76">
        <f t="shared" ref="D35:F37" si="0">D13</f>
        <v>555</v>
      </c>
      <c r="E35" s="76">
        <f t="shared" si="0"/>
        <v>303</v>
      </c>
      <c r="F35" s="76">
        <f t="shared" si="0"/>
        <v>377</v>
      </c>
      <c r="G35" s="76">
        <f>H35-SUM(D35:F35)</f>
        <v>-1544</v>
      </c>
      <c r="H35" s="94">
        <v>-309</v>
      </c>
      <c r="I35" s="187"/>
      <c r="J35" s="76">
        <v>340</v>
      </c>
      <c r="K35" s="188"/>
    </row>
    <row r="36" spans="2:12" x14ac:dyDescent="0.3">
      <c r="B36" s="93" t="s">
        <v>194</v>
      </c>
      <c r="D36" s="76">
        <f t="shared" si="0"/>
        <v>306</v>
      </c>
      <c r="E36" s="76">
        <f t="shared" si="0"/>
        <v>432</v>
      </c>
      <c r="F36" s="76">
        <f t="shared" si="0"/>
        <v>-27</v>
      </c>
      <c r="G36" s="76">
        <f t="shared" ref="G36:G53" si="1">H36-SUM(D36:F36)</f>
        <v>1380</v>
      </c>
      <c r="H36" s="94">
        <v>2091</v>
      </c>
      <c r="I36" s="187"/>
      <c r="J36" s="76">
        <v>4159</v>
      </c>
      <c r="K36" s="188"/>
    </row>
    <row r="37" spans="2:12" x14ac:dyDescent="0.3">
      <c r="B37" s="93" t="s">
        <v>197</v>
      </c>
      <c r="D37" s="76">
        <f t="shared" si="0"/>
        <v>0</v>
      </c>
      <c r="E37" s="76">
        <f t="shared" si="0"/>
        <v>473</v>
      </c>
      <c r="F37" s="76">
        <f t="shared" si="0"/>
        <v>0</v>
      </c>
      <c r="G37" s="76">
        <f t="shared" si="1"/>
        <v>81</v>
      </c>
      <c r="H37" s="94">
        <v>554</v>
      </c>
      <c r="I37" s="187"/>
      <c r="J37" s="76">
        <f>J15</f>
        <v>0</v>
      </c>
      <c r="K37" s="188"/>
    </row>
    <row r="38" spans="2:12" x14ac:dyDescent="0.3">
      <c r="B38" s="93" t="s">
        <v>163</v>
      </c>
      <c r="D38" s="76">
        <v>-39</v>
      </c>
      <c r="E38" s="76">
        <f>E22</f>
        <v>61</v>
      </c>
      <c r="F38" s="76">
        <f>F22</f>
        <v>-47</v>
      </c>
      <c r="G38" s="76">
        <f t="shared" si="1"/>
        <v>222</v>
      </c>
      <c r="H38" s="94">
        <v>197</v>
      </c>
      <c r="I38" s="187"/>
      <c r="J38" s="76">
        <v>85</v>
      </c>
      <c r="K38" s="188"/>
      <c r="L38" s="94"/>
    </row>
    <row r="39" spans="2:12" x14ac:dyDescent="0.3">
      <c r="B39" s="93" t="s">
        <v>32</v>
      </c>
      <c r="D39" s="76">
        <f>-D23</f>
        <v>0</v>
      </c>
      <c r="E39" s="76">
        <f>-E23</f>
        <v>0</v>
      </c>
      <c r="F39" s="76">
        <f>-F23</f>
        <v>0</v>
      </c>
      <c r="G39" s="76">
        <f>H39-SUM(D39:F39)</f>
        <v>0</v>
      </c>
      <c r="H39" s="94">
        <v>0</v>
      </c>
      <c r="I39" s="187"/>
      <c r="J39" s="76">
        <v>9256</v>
      </c>
      <c r="K39" s="188"/>
    </row>
    <row r="40" spans="2:12" x14ac:dyDescent="0.3">
      <c r="B40" s="93" t="s">
        <v>210</v>
      </c>
      <c r="D40" s="76"/>
      <c r="E40" s="76"/>
      <c r="F40" s="76"/>
      <c r="G40" s="76">
        <f t="shared" si="1"/>
        <v>1387</v>
      </c>
      <c r="H40" s="76">
        <v>1387</v>
      </c>
      <c r="I40" s="187"/>
      <c r="J40" s="76">
        <v>1009</v>
      </c>
      <c r="K40" s="188"/>
      <c r="L40" s="94"/>
    </row>
    <row r="41" spans="2:12" x14ac:dyDescent="0.3">
      <c r="B41" s="93" t="s">
        <v>160</v>
      </c>
      <c r="D41" s="76">
        <v>0</v>
      </c>
      <c r="E41" s="76">
        <v>0</v>
      </c>
      <c r="F41" s="76">
        <v>0</v>
      </c>
      <c r="G41" s="76">
        <f t="shared" si="1"/>
        <v>0</v>
      </c>
      <c r="H41" s="94">
        <v>0</v>
      </c>
      <c r="I41" s="187"/>
      <c r="J41" s="76"/>
      <c r="K41" s="188"/>
    </row>
    <row r="42" spans="2:12" x14ac:dyDescent="0.3">
      <c r="B42" s="93" t="s">
        <v>214</v>
      </c>
      <c r="D42" s="76">
        <f>D27</f>
        <v>0</v>
      </c>
      <c r="E42" s="76">
        <f>E27</f>
        <v>0</v>
      </c>
      <c r="F42" s="76">
        <f>F27</f>
        <v>0</v>
      </c>
      <c r="G42" s="76">
        <f t="shared" si="1"/>
        <v>0</v>
      </c>
      <c r="H42" s="94">
        <v>0</v>
      </c>
      <c r="I42" s="187"/>
      <c r="J42" s="76"/>
      <c r="K42" s="188"/>
    </row>
    <row r="43" spans="2:12" x14ac:dyDescent="0.3">
      <c r="B43" s="93" t="s">
        <v>211</v>
      </c>
      <c r="D43" s="76">
        <f>D24</f>
        <v>-1299</v>
      </c>
      <c r="E43" s="76">
        <v>-21</v>
      </c>
      <c r="F43" s="76">
        <v>-703</v>
      </c>
      <c r="G43" s="76">
        <f t="shared" si="1"/>
        <v>-677</v>
      </c>
      <c r="H43" s="94">
        <v>-2700</v>
      </c>
      <c r="I43" s="187"/>
      <c r="J43" s="76">
        <v>4440</v>
      </c>
      <c r="K43" s="188"/>
    </row>
    <row r="44" spans="2:12" x14ac:dyDescent="0.3">
      <c r="B44" s="93" t="s">
        <v>213</v>
      </c>
      <c r="D44" s="76">
        <f>D26</f>
        <v>0</v>
      </c>
      <c r="E44" s="76">
        <f>E26</f>
        <v>0</v>
      </c>
      <c r="F44" s="76">
        <f>F26</f>
        <v>0</v>
      </c>
      <c r="G44" s="76">
        <f t="shared" si="1"/>
        <v>559</v>
      </c>
      <c r="H44" s="94">
        <v>559</v>
      </c>
      <c r="I44" s="187"/>
      <c r="J44" s="76">
        <v>12825</v>
      </c>
      <c r="K44" s="188"/>
    </row>
    <row r="45" spans="2:12" x14ac:dyDescent="0.3">
      <c r="B45" s="93" t="s">
        <v>33</v>
      </c>
      <c r="D45" s="76">
        <f t="shared" ref="D45:F46" si="2">D28</f>
        <v>0</v>
      </c>
      <c r="E45" s="76">
        <f t="shared" si="2"/>
        <v>0</v>
      </c>
      <c r="F45" s="76">
        <f t="shared" si="2"/>
        <v>-305</v>
      </c>
      <c r="G45" s="76">
        <f t="shared" si="1"/>
        <v>0</v>
      </c>
      <c r="H45" s="94">
        <v>-305</v>
      </c>
      <c r="I45" s="187"/>
      <c r="J45" s="76">
        <f>J28</f>
        <v>0</v>
      </c>
      <c r="K45" s="188"/>
    </row>
    <row r="46" spans="2:12" x14ac:dyDescent="0.3">
      <c r="B46" s="93" t="s">
        <v>150</v>
      </c>
      <c r="D46" s="76">
        <f t="shared" si="2"/>
        <v>174</v>
      </c>
      <c r="E46" s="76">
        <f t="shared" si="2"/>
        <v>124</v>
      </c>
      <c r="F46" s="76">
        <f t="shared" si="2"/>
        <v>116</v>
      </c>
      <c r="G46" s="76">
        <f t="shared" si="1"/>
        <v>429</v>
      </c>
      <c r="H46" s="94">
        <v>843</v>
      </c>
      <c r="I46" s="187"/>
      <c r="J46" s="76">
        <v>150</v>
      </c>
      <c r="K46" s="188"/>
    </row>
    <row r="47" spans="2:12" x14ac:dyDescent="0.3">
      <c r="B47" s="93" t="s">
        <v>257</v>
      </c>
      <c r="D47" s="76"/>
      <c r="E47" s="76"/>
      <c r="F47" s="76"/>
      <c r="G47" s="76"/>
      <c r="H47" s="94"/>
      <c r="I47" s="187"/>
      <c r="J47" s="76">
        <v>3736</v>
      </c>
      <c r="K47" s="188"/>
    </row>
    <row r="48" spans="2:12" x14ac:dyDescent="0.3">
      <c r="B48" s="93" t="s">
        <v>215</v>
      </c>
      <c r="D48" s="76">
        <f>D30</f>
        <v>600</v>
      </c>
      <c r="E48" s="76">
        <f>E30</f>
        <v>-812</v>
      </c>
      <c r="F48" s="76">
        <f>F30</f>
        <v>205</v>
      </c>
      <c r="G48" s="76">
        <f t="shared" si="1"/>
        <v>950</v>
      </c>
      <c r="H48" s="94">
        <v>943</v>
      </c>
      <c r="I48" s="187"/>
      <c r="J48" s="76">
        <v>1724</v>
      </c>
      <c r="K48" s="188"/>
    </row>
    <row r="49" spans="2:13" x14ac:dyDescent="0.3">
      <c r="B49" s="93" t="s">
        <v>216</v>
      </c>
      <c r="D49" s="76">
        <v>1006</v>
      </c>
      <c r="E49" s="76">
        <v>1017</v>
      </c>
      <c r="F49" s="76">
        <v>970</v>
      </c>
      <c r="G49" s="76">
        <f t="shared" si="1"/>
        <v>954</v>
      </c>
      <c r="H49" s="76">
        <v>3947</v>
      </c>
      <c r="I49" s="187"/>
      <c r="J49" s="76">
        <v>841</v>
      </c>
      <c r="K49" s="188"/>
    </row>
    <row r="50" spans="2:13" x14ac:dyDescent="0.3">
      <c r="B50" s="93" t="s">
        <v>217</v>
      </c>
      <c r="D50" s="76">
        <v>216</v>
      </c>
      <c r="E50" s="76">
        <v>216</v>
      </c>
      <c r="F50" s="76">
        <v>227</v>
      </c>
      <c r="G50" s="76">
        <f t="shared" si="1"/>
        <v>233</v>
      </c>
      <c r="H50" s="76">
        <v>892</v>
      </c>
      <c r="I50" s="187"/>
      <c r="J50" s="76">
        <v>5626</v>
      </c>
      <c r="K50" s="188"/>
      <c r="L50" s="76"/>
    </row>
    <row r="51" spans="2:13" x14ac:dyDescent="0.3">
      <c r="B51" s="99" t="s">
        <v>218</v>
      </c>
      <c r="D51" s="94">
        <v>345</v>
      </c>
      <c r="E51" s="94">
        <f>E54-SUM(E34:E50,E52:E53)</f>
        <v>921</v>
      </c>
      <c r="F51" s="94">
        <f>F54-SUM(F34:F50,F52:F53)</f>
        <v>186</v>
      </c>
      <c r="G51" s="76">
        <f t="shared" si="1"/>
        <v>1453</v>
      </c>
      <c r="H51" s="94">
        <f>H54-SUM(H34:H50,H52:H53)</f>
        <v>2905</v>
      </c>
      <c r="I51" s="187"/>
      <c r="J51" s="76">
        <v>4701</v>
      </c>
      <c r="K51" s="188"/>
      <c r="L51" s="187"/>
      <c r="M51" s="187"/>
    </row>
    <row r="52" spans="2:13" x14ac:dyDescent="0.3">
      <c r="B52" s="93" t="s">
        <v>195</v>
      </c>
      <c r="D52" s="76">
        <v>119</v>
      </c>
      <c r="E52" s="76">
        <v>15</v>
      </c>
      <c r="F52" s="76">
        <v>34</v>
      </c>
      <c r="G52" s="76">
        <f t="shared" si="1"/>
        <v>18</v>
      </c>
      <c r="H52" s="94">
        <v>186</v>
      </c>
      <c r="I52" s="187"/>
      <c r="J52" s="76">
        <v>38</v>
      </c>
      <c r="K52" s="188"/>
    </row>
    <row r="53" spans="2:13" x14ac:dyDescent="0.3">
      <c r="B53" s="93" t="s">
        <v>219</v>
      </c>
      <c r="D53" s="76">
        <v>-524</v>
      </c>
      <c r="E53" s="76">
        <v>16</v>
      </c>
      <c r="F53" s="76">
        <v>-108</v>
      </c>
      <c r="G53" s="76">
        <f t="shared" si="1"/>
        <v>-710</v>
      </c>
      <c r="H53" s="94">
        <v>-1326</v>
      </c>
      <c r="I53" s="187"/>
      <c r="J53" s="76">
        <v>-1393</v>
      </c>
      <c r="K53" s="188"/>
      <c r="L53" s="187"/>
    </row>
    <row r="54" spans="2:13" ht="13.5" thickBot="1" x14ac:dyDescent="0.35">
      <c r="B54" s="87" t="s">
        <v>234</v>
      </c>
      <c r="D54" s="88">
        <f>'Segments Performance'!D30</f>
        <v>-998</v>
      </c>
      <c r="E54" s="88">
        <f>'Segments Performance'!E30</f>
        <v>-2232</v>
      </c>
      <c r="F54" s="88">
        <f>'Segments Performance'!F30</f>
        <v>-1429</v>
      </c>
      <c r="G54" s="88">
        <f>'Segments Performance'!G30</f>
        <v>-1174</v>
      </c>
      <c r="H54" s="88">
        <f>'Segments Performance'!H30</f>
        <v>-5833</v>
      </c>
      <c r="J54" s="88">
        <f>'Segments Performance'!J30</f>
        <v>-7370</v>
      </c>
      <c r="K54" s="189"/>
    </row>
    <row r="55" spans="2:13" ht="13.5" thickTop="1" x14ac:dyDescent="0.3">
      <c r="D55" s="189"/>
      <c r="E55" s="189"/>
      <c r="F55" s="189"/>
      <c r="G55" s="189"/>
      <c r="H55" s="189"/>
      <c r="J55" s="189"/>
    </row>
    <row r="56" spans="2:13" x14ac:dyDescent="0.3">
      <c r="B56" s="65"/>
      <c r="D56" s="190"/>
      <c r="E56" s="190"/>
      <c r="F56" s="190"/>
      <c r="G56" s="190"/>
      <c r="H56" s="190"/>
      <c r="J56" s="190"/>
    </row>
    <row r="57" spans="2:13" ht="26.15" customHeight="1" x14ac:dyDescent="0.3">
      <c r="B57" s="84" t="s">
        <v>235</v>
      </c>
      <c r="C57" s="190"/>
      <c r="D57" s="85">
        <v>-3495</v>
      </c>
      <c r="E57" s="85">
        <v>-4114</v>
      </c>
      <c r="F57" s="85">
        <v>-3868</v>
      </c>
      <c r="G57" s="85">
        <v>-4074</v>
      </c>
      <c r="H57" s="85">
        <v>-15551</v>
      </c>
      <c r="J57" s="85">
        <v>-9301</v>
      </c>
    </row>
    <row r="58" spans="2:13" x14ac:dyDescent="0.3">
      <c r="B58" s="93" t="s">
        <v>220</v>
      </c>
      <c r="C58" s="190"/>
      <c r="D58" s="94">
        <v>171</v>
      </c>
      <c r="E58" s="94">
        <v>173</v>
      </c>
      <c r="F58" s="94">
        <v>172</v>
      </c>
      <c r="G58" s="94">
        <v>179.5</v>
      </c>
      <c r="H58" s="94">
        <f>SUM(D58:G58)</f>
        <v>695.5</v>
      </c>
      <c r="I58" s="187"/>
      <c r="J58" s="94">
        <v>200</v>
      </c>
      <c r="K58" s="187"/>
      <c r="L58" s="187"/>
    </row>
    <row r="59" spans="2:13" x14ac:dyDescent="0.3">
      <c r="B59" s="93" t="s">
        <v>222</v>
      </c>
      <c r="C59" s="190"/>
      <c r="D59" s="94">
        <v>0</v>
      </c>
      <c r="E59" s="94">
        <v>0</v>
      </c>
      <c r="F59" s="94">
        <v>0</v>
      </c>
      <c r="G59" s="94">
        <v>541</v>
      </c>
      <c r="H59" s="94">
        <f t="shared" ref="H59:H60" si="3">SUM(D59:G59)</f>
        <v>541</v>
      </c>
      <c r="I59" s="187"/>
      <c r="J59" s="94">
        <v>433</v>
      </c>
      <c r="K59" s="187"/>
      <c r="L59" s="187"/>
    </row>
    <row r="60" spans="2:13" x14ac:dyDescent="0.3">
      <c r="B60" s="93" t="s">
        <v>223</v>
      </c>
      <c r="D60" s="94">
        <v>11</v>
      </c>
      <c r="E60" s="94">
        <v>38</v>
      </c>
      <c r="F60" s="94">
        <v>-186</v>
      </c>
      <c r="G60" s="94">
        <v>28.5</v>
      </c>
      <c r="H60" s="94">
        <f t="shared" si="3"/>
        <v>-108.5</v>
      </c>
      <c r="I60" s="187"/>
      <c r="J60" s="94">
        <v>3564</v>
      </c>
      <c r="K60" s="187"/>
      <c r="L60" s="187"/>
    </row>
    <row r="61" spans="2:13" ht="13.5" thickBot="1" x14ac:dyDescent="0.35">
      <c r="B61" s="87" t="s">
        <v>236</v>
      </c>
      <c r="D61" s="88">
        <v>-3313</v>
      </c>
      <c r="E61" s="88">
        <v>-3903</v>
      </c>
      <c r="F61" s="88">
        <v>-3882</v>
      </c>
      <c r="G61" s="88">
        <v>-3325</v>
      </c>
      <c r="H61" s="88">
        <v>-14423</v>
      </c>
      <c r="J61" s="88">
        <f>SUM(J57:J60)</f>
        <v>-5104</v>
      </c>
    </row>
    <row r="62" spans="2:13" ht="13.5" thickTop="1" x14ac:dyDescent="0.3">
      <c r="B62" s="190"/>
      <c r="C62" s="190"/>
      <c r="D62" s="190"/>
      <c r="E62" s="190"/>
      <c r="F62" s="190"/>
      <c r="G62" s="190"/>
      <c r="H62" s="190"/>
      <c r="J62" s="190"/>
    </row>
    <row r="63" spans="2:13" x14ac:dyDescent="0.3">
      <c r="B63" s="190"/>
      <c r="C63" s="190"/>
      <c r="D63" s="190"/>
      <c r="E63" s="190"/>
      <c r="F63" s="190"/>
      <c r="G63" s="190"/>
      <c r="H63" s="190"/>
      <c r="J63" s="190"/>
    </row>
    <row r="64" spans="2:13" x14ac:dyDescent="0.3">
      <c r="B64" s="84" t="s">
        <v>237</v>
      </c>
      <c r="D64" s="85">
        <v>-641</v>
      </c>
      <c r="E64" s="85">
        <v>-1127</v>
      </c>
      <c r="F64" s="85">
        <v>-1401</v>
      </c>
      <c r="G64" s="85">
        <v>-2811</v>
      </c>
      <c r="H64" s="85">
        <v>-5980</v>
      </c>
      <c r="J64" s="85">
        <v>-1228</v>
      </c>
    </row>
    <row r="65" spans="2:13" x14ac:dyDescent="0.3">
      <c r="B65" s="93" t="s">
        <v>220</v>
      </c>
      <c r="D65" s="94">
        <v>163.76578324144199</v>
      </c>
      <c r="E65" s="94">
        <v>165.478881139257</v>
      </c>
      <c r="F65" s="94">
        <v>165.44487363056899</v>
      </c>
      <c r="G65" s="94">
        <v>163.60595223851499</v>
      </c>
      <c r="H65" s="94">
        <v>658.29549024978246</v>
      </c>
      <c r="J65" s="94">
        <v>242.12543511348932</v>
      </c>
    </row>
    <row r="66" spans="2:13" x14ac:dyDescent="0.3">
      <c r="B66" s="93" t="s">
        <v>221</v>
      </c>
      <c r="D66" s="94">
        <v>0</v>
      </c>
      <c r="E66" s="94">
        <v>445.3381429486995</v>
      </c>
      <c r="F66" s="94">
        <v>99.777985628166618</v>
      </c>
      <c r="G66" s="94">
        <v>639.50605142313373</v>
      </c>
      <c r="H66" s="94">
        <v>1184.6221799999998</v>
      </c>
      <c r="J66" s="94">
        <v>102.41792763149471</v>
      </c>
    </row>
    <row r="67" spans="2:13" x14ac:dyDescent="0.3">
      <c r="B67" s="93" t="s">
        <v>223</v>
      </c>
      <c r="D67" s="94">
        <v>0.76578324144153953</v>
      </c>
      <c r="E67" s="94">
        <v>27.182975912043389</v>
      </c>
      <c r="F67" s="94">
        <v>-76.222859258735298</v>
      </c>
      <c r="G67" s="94">
        <v>-206.64357014453194</v>
      </c>
      <c r="H67" s="94">
        <v>-254.9176702497823</v>
      </c>
      <c r="J67" s="94">
        <v>55.456637255015949</v>
      </c>
    </row>
    <row r="68" spans="2:13" ht="13.5" thickBot="1" x14ac:dyDescent="0.35">
      <c r="B68" s="89" t="s">
        <v>238</v>
      </c>
      <c r="D68" s="88">
        <v>-476.46843351711641</v>
      </c>
      <c r="E68" s="88">
        <v>-489.00000000000011</v>
      </c>
      <c r="F68" s="88">
        <v>-1211.9999999999998</v>
      </c>
      <c r="G68" s="88">
        <v>-2214.5315664828836</v>
      </c>
      <c r="H68" s="88">
        <v>-4392</v>
      </c>
      <c r="J68" s="88">
        <f>SUM(J64:J67)</f>
        <v>-828</v>
      </c>
    </row>
    <row r="69" spans="2:13" ht="13.5" thickTop="1" x14ac:dyDescent="0.3"/>
    <row r="71" spans="2:13" x14ac:dyDescent="0.3">
      <c r="B71" s="84" t="s">
        <v>239</v>
      </c>
      <c r="D71" s="85">
        <v>46</v>
      </c>
      <c r="E71" s="85">
        <v>-97</v>
      </c>
      <c r="F71" s="85">
        <v>-124</v>
      </c>
      <c r="G71" s="85">
        <v>-81</v>
      </c>
      <c r="H71" s="85">
        <v>-256</v>
      </c>
      <c r="J71" s="85">
        <v>-34</v>
      </c>
    </row>
    <row r="72" spans="2:13" x14ac:dyDescent="0.3">
      <c r="B72" s="93" t="s">
        <v>220</v>
      </c>
      <c r="D72" s="94">
        <v>80.25</v>
      </c>
      <c r="E72" s="94">
        <v>80.25</v>
      </c>
      <c r="F72" s="94">
        <v>80.25</v>
      </c>
      <c r="G72" s="94">
        <v>80.25</v>
      </c>
      <c r="H72" s="94">
        <f t="shared" ref="H72:H73" si="4">SUM(D72:G72)</f>
        <v>321</v>
      </c>
      <c r="I72" s="187"/>
      <c r="J72" s="94">
        <v>70</v>
      </c>
      <c r="K72" s="187"/>
      <c r="L72" s="187"/>
      <c r="M72" s="187"/>
    </row>
    <row r="73" spans="2:13" x14ac:dyDescent="0.3">
      <c r="B73" s="93" t="s">
        <v>223</v>
      </c>
      <c r="D73" s="94">
        <v>-80.25</v>
      </c>
      <c r="E73" s="94">
        <v>-8.25</v>
      </c>
      <c r="F73" s="94">
        <v>-69.25</v>
      </c>
      <c r="G73" s="94">
        <v>26.75</v>
      </c>
      <c r="H73" s="94">
        <f t="shared" si="4"/>
        <v>-131</v>
      </c>
      <c r="I73" s="187"/>
      <c r="J73" s="94">
        <v>1</v>
      </c>
      <c r="K73" s="187"/>
      <c r="L73" s="187"/>
      <c r="M73" s="187"/>
    </row>
    <row r="74" spans="2:13" ht="13.5" thickBot="1" x14ac:dyDescent="0.35">
      <c r="B74" s="89" t="s">
        <v>240</v>
      </c>
      <c r="D74" s="88">
        <f>D71</f>
        <v>46</v>
      </c>
      <c r="E74" s="88">
        <v>-25</v>
      </c>
      <c r="F74" s="88">
        <v>-113</v>
      </c>
      <c r="G74" s="88">
        <v>26</v>
      </c>
      <c r="H74" s="88">
        <v>-66</v>
      </c>
      <c r="J74" s="88">
        <f>SUM(J71:J73)</f>
        <v>37</v>
      </c>
    </row>
    <row r="75" spans="2:13" ht="13.5" thickTop="1" x14ac:dyDescent="0.3"/>
    <row r="76" spans="2:13" x14ac:dyDescent="0.3">
      <c r="B76" s="84" t="s">
        <v>241</v>
      </c>
      <c r="D76" s="85">
        <f>'Segments Performance'!D34</f>
        <v>0</v>
      </c>
      <c r="E76" s="85">
        <f>'Segments Performance'!E34</f>
        <v>0</v>
      </c>
      <c r="F76" s="85">
        <f>'Segments Performance'!F34</f>
        <v>0</v>
      </c>
      <c r="G76" s="85">
        <v>-34</v>
      </c>
      <c r="H76" s="85">
        <f>G76</f>
        <v>-34</v>
      </c>
      <c r="J76" s="85">
        <v>36</v>
      </c>
    </row>
    <row r="77" spans="2:13" x14ac:dyDescent="0.3">
      <c r="B77" s="93" t="s">
        <v>220</v>
      </c>
      <c r="D77" s="94">
        <v>0</v>
      </c>
      <c r="E77" s="94">
        <v>0</v>
      </c>
      <c r="F77" s="94">
        <v>0</v>
      </c>
      <c r="G77" s="94">
        <f>H77</f>
        <v>-8.25</v>
      </c>
      <c r="H77" s="94">
        <v>-8.25</v>
      </c>
      <c r="J77" s="94">
        <v>-33</v>
      </c>
    </row>
    <row r="78" spans="2:13" x14ac:dyDescent="0.3">
      <c r="B78" s="93" t="s">
        <v>223</v>
      </c>
      <c r="D78" s="94">
        <v>0</v>
      </c>
      <c r="E78" s="94">
        <v>0</v>
      </c>
      <c r="F78" s="94">
        <v>0</v>
      </c>
      <c r="G78" s="94">
        <f>H78</f>
        <v>9.25</v>
      </c>
      <c r="H78" s="94">
        <v>9.25</v>
      </c>
      <c r="J78" s="94">
        <v>0</v>
      </c>
    </row>
    <row r="79" spans="2:13" ht="13.5" thickBot="1" x14ac:dyDescent="0.35">
      <c r="B79" s="89" t="s">
        <v>242</v>
      </c>
      <c r="D79" s="88">
        <f>D76</f>
        <v>0</v>
      </c>
      <c r="E79" s="88">
        <f>E76</f>
        <v>0</v>
      </c>
      <c r="F79" s="88">
        <f>F76</f>
        <v>0</v>
      </c>
      <c r="G79" s="88">
        <v>-33</v>
      </c>
      <c r="H79" s="88">
        <f>G79</f>
        <v>-33</v>
      </c>
      <c r="J79" s="88">
        <v>69</v>
      </c>
    </row>
    <row r="80" spans="2:13" ht="13.5" thickTop="1" x14ac:dyDescent="0.3"/>
    <row r="82" spans="4:10" x14ac:dyDescent="0.3">
      <c r="D82" s="187"/>
      <c r="E82" s="187"/>
      <c r="F82" s="187"/>
      <c r="G82" s="187"/>
      <c r="H82" s="187"/>
      <c r="J82" s="187"/>
    </row>
  </sheetData>
  <hyperlinks>
    <hyperlink ref="A1" location="Contents!A1" display="Back" xr:uid="{00000000-0004-0000-0600-000000000000}"/>
  </hyperlinks>
  <pageMargins left="0.7" right="0.7" top="0.75" bottom="0.75" header="0.3" footer="0.3"/>
  <pageSetup paperSize="9" orientation="portrait" r:id="rId1"/>
  <ignoredErrors>
    <ignoredError sqref="G51"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5"/>
  <sheetViews>
    <sheetView showGridLines="0" zoomScale="80" zoomScaleNormal="80" workbookViewId="0">
      <pane xSplit="2" ySplit="4" topLeftCell="C5" activePane="bottomRight" state="frozen"/>
      <selection pane="topRight" activeCell="C1" sqref="C1"/>
      <selection pane="bottomLeft" activeCell="A5" sqref="A5"/>
      <selection pane="bottomRight" activeCell="B55" sqref="B55"/>
    </sheetView>
  </sheetViews>
  <sheetFormatPr defaultColWidth="11.0703125" defaultRowHeight="12.5" x14ac:dyDescent="0.25"/>
  <cols>
    <col min="1" max="1" width="3.0703125" style="65" customWidth="1"/>
    <col min="2" max="2" width="26.42578125" style="65" bestFit="1" customWidth="1"/>
    <col min="3" max="3" width="2.5" style="65" customWidth="1"/>
    <col min="4" max="8" width="10.0703125" style="65" customWidth="1"/>
    <col min="9" max="9" width="2.78515625" style="65" customWidth="1"/>
    <col min="10" max="10" width="10.0703125" style="65" customWidth="1"/>
    <col min="11" max="11" width="11.42578125" style="65" customWidth="1"/>
    <col min="12" max="16384" width="11.0703125" style="65"/>
  </cols>
  <sheetData>
    <row r="1" spans="1:10" ht="13" x14ac:dyDescent="0.3">
      <c r="A1" s="79" t="s">
        <v>144</v>
      </c>
    </row>
    <row r="3" spans="1:10" ht="13" x14ac:dyDescent="0.25">
      <c r="D3" s="90"/>
      <c r="J3" s="90"/>
    </row>
    <row r="4" spans="1:10" ht="13" x14ac:dyDescent="0.3">
      <c r="B4" s="40" t="s">
        <v>198</v>
      </c>
      <c r="C4" s="2"/>
      <c r="D4" s="72" t="s">
        <v>5</v>
      </c>
      <c r="E4" s="72" t="s">
        <v>147</v>
      </c>
      <c r="F4" s="72" t="s">
        <v>172</v>
      </c>
      <c r="G4" s="72" t="s">
        <v>202</v>
      </c>
      <c r="H4" s="72" t="s">
        <v>203</v>
      </c>
      <c r="J4" s="72" t="s">
        <v>243</v>
      </c>
    </row>
    <row r="5" spans="1:10" ht="13" x14ac:dyDescent="0.3">
      <c r="B5" s="84" t="s">
        <v>247</v>
      </c>
      <c r="D5" s="85"/>
      <c r="E5" s="85"/>
      <c r="F5" s="85"/>
      <c r="G5" s="85"/>
      <c r="H5" s="85"/>
      <c r="J5" s="85"/>
    </row>
    <row r="6" spans="1:10" x14ac:dyDescent="0.25">
      <c r="B6" s="93" t="s">
        <v>248</v>
      </c>
      <c r="D6" s="94">
        <f>SUM('BS (IFRS)'!K44,'BS (IFRS)'!K45,'BS (IFRS)'!K53)</f>
        <v>47717</v>
      </c>
      <c r="E6" s="94">
        <f>SUM('BS (IFRS)'!L44,'BS (IFRS)'!L45,'BS (IFRS)'!L53)</f>
        <v>45943</v>
      </c>
      <c r="F6" s="94">
        <f>SUM('BS (IFRS)'!M44,'BS (IFRS)'!M45,'BS (IFRS)'!M53)</f>
        <v>60051</v>
      </c>
      <c r="G6" s="94">
        <f>SUM('BS (IFRS)'!N44,'BS (IFRS)'!N45,'BS (IFRS)'!N53)</f>
        <v>58767</v>
      </c>
      <c r="H6" s="94">
        <f>G6</f>
        <v>58767</v>
      </c>
      <c r="J6" s="94">
        <f>SUM('BS (IFRS)'!P45,'BS (IFRS)'!P53)</f>
        <v>73473</v>
      </c>
    </row>
    <row r="7" spans="1:10" ht="13" x14ac:dyDescent="0.3">
      <c r="B7" s="100" t="s">
        <v>249</v>
      </c>
      <c r="C7" s="101"/>
      <c r="D7" s="102">
        <f>D6</f>
        <v>47717</v>
      </c>
      <c r="E7" s="102">
        <f t="shared" ref="E7:J7" si="0">E6</f>
        <v>45943</v>
      </c>
      <c r="F7" s="102">
        <f t="shared" si="0"/>
        <v>60051</v>
      </c>
      <c r="G7" s="102">
        <f t="shared" si="0"/>
        <v>58767</v>
      </c>
      <c r="H7" s="102">
        <f t="shared" si="0"/>
        <v>58767</v>
      </c>
      <c r="I7" s="102"/>
      <c r="J7" s="102">
        <f t="shared" si="0"/>
        <v>73473</v>
      </c>
    </row>
    <row r="8" spans="1:10" x14ac:dyDescent="0.25">
      <c r="B8" s="93" t="s">
        <v>250</v>
      </c>
      <c r="D8" s="94">
        <f>SUM('BS (IFRS)'!K43,'BS (IFRS)'!K54)</f>
        <v>16466</v>
      </c>
      <c r="E8" s="94">
        <f>SUM('BS (IFRS)'!L43,'BS (IFRS)'!L54)</f>
        <v>15602</v>
      </c>
      <c r="F8" s="94">
        <f>SUM('BS (IFRS)'!M43,'BS (IFRS)'!M54)</f>
        <v>15794</v>
      </c>
      <c r="G8" s="94">
        <f>SUM('BS (IFRS)'!N43,'BS (IFRS)'!N54)</f>
        <v>15448</v>
      </c>
      <c r="H8" s="94">
        <f>G8</f>
        <v>15448</v>
      </c>
      <c r="J8" s="94">
        <f>SUM('BS (IFRS)'!P43,'BS (IFRS)'!P54)</f>
        <v>16302</v>
      </c>
    </row>
    <row r="9" spans="1:10" ht="13" x14ac:dyDescent="0.3">
      <c r="B9" s="100" t="s">
        <v>251</v>
      </c>
      <c r="D9" s="102">
        <f>SUM(D7:D8)</f>
        <v>64183</v>
      </c>
      <c r="E9" s="102">
        <f t="shared" ref="E9:J9" si="1">SUM(E7:E8)</f>
        <v>61545</v>
      </c>
      <c r="F9" s="102">
        <f t="shared" si="1"/>
        <v>75845</v>
      </c>
      <c r="G9" s="102">
        <f t="shared" si="1"/>
        <v>74215</v>
      </c>
      <c r="H9" s="102">
        <f t="shared" si="1"/>
        <v>74215</v>
      </c>
      <c r="I9" s="102"/>
      <c r="J9" s="102">
        <f t="shared" si="1"/>
        <v>89775</v>
      </c>
    </row>
    <row r="10" spans="1:10" x14ac:dyDescent="0.25">
      <c r="B10" s="93" t="s">
        <v>71</v>
      </c>
      <c r="D10" s="94">
        <f>'BS (IFRS)'!K26</f>
        <v>35746</v>
      </c>
      <c r="E10" s="94">
        <f>'BS (IFRS)'!L26+'BS (IFRS)'!L21</f>
        <v>25549</v>
      </c>
      <c r="F10" s="94">
        <f>'BS (IFRS)'!M26</f>
        <v>30820</v>
      </c>
      <c r="G10" s="94">
        <f>'BS (IFRS)'!N26</f>
        <v>23737</v>
      </c>
      <c r="H10" s="94">
        <f>G10</f>
        <v>23737</v>
      </c>
      <c r="J10" s="94">
        <f>'BS (IFRS)'!P26</f>
        <v>19086</v>
      </c>
    </row>
    <row r="11" spans="1:10" ht="13" x14ac:dyDescent="0.3">
      <c r="B11" s="100" t="s">
        <v>252</v>
      </c>
      <c r="C11" s="101"/>
      <c r="D11" s="102">
        <f>SUM(D7,-D10)</f>
        <v>11971</v>
      </c>
      <c r="E11" s="102">
        <f t="shared" ref="E11:J11" si="2">SUM(E7,-E10)</f>
        <v>20394</v>
      </c>
      <c r="F11" s="102">
        <f t="shared" si="2"/>
        <v>29231</v>
      </c>
      <c r="G11" s="102">
        <f t="shared" si="2"/>
        <v>35030</v>
      </c>
      <c r="H11" s="102">
        <f t="shared" si="2"/>
        <v>35030</v>
      </c>
      <c r="I11" s="102"/>
      <c r="J11" s="102">
        <f t="shared" si="2"/>
        <v>54387</v>
      </c>
    </row>
    <row r="12" spans="1:10" ht="13.5" thickBot="1" x14ac:dyDescent="0.35">
      <c r="B12" s="89" t="s">
        <v>253</v>
      </c>
      <c r="D12" s="103">
        <f>SUM(D9,-D10)</f>
        <v>28437</v>
      </c>
      <c r="E12" s="103">
        <f t="shared" ref="E12:J12" si="3">SUM(E9,-E10)</f>
        <v>35996</v>
      </c>
      <c r="F12" s="103">
        <f t="shared" si="3"/>
        <v>45025</v>
      </c>
      <c r="G12" s="103">
        <f t="shared" si="3"/>
        <v>50478</v>
      </c>
      <c r="H12" s="103">
        <f t="shared" si="3"/>
        <v>50478</v>
      </c>
      <c r="J12" s="103">
        <f t="shared" si="3"/>
        <v>70689</v>
      </c>
    </row>
    <row r="13" spans="1:10" ht="26.5" thickTop="1" x14ac:dyDescent="0.3">
      <c r="B13" s="104" t="s">
        <v>254</v>
      </c>
      <c r="C13" s="105"/>
      <c r="D13" s="106">
        <f t="shared" ref="D13:H14" si="4">D11/D$15</f>
        <v>0.43742463550992072</v>
      </c>
      <c r="E13" s="106">
        <f t="shared" si="4"/>
        <v>0.76712431822456273</v>
      </c>
      <c r="F13" s="106">
        <f t="shared" si="4"/>
        <v>1.0282106299905027</v>
      </c>
      <c r="G13" s="106">
        <f>G11/G$15</f>
        <v>1.1015030501226337</v>
      </c>
      <c r="H13" s="106">
        <f t="shared" si="4"/>
        <v>1.1015030501226337</v>
      </c>
      <c r="I13" s="105"/>
      <c r="J13" s="106">
        <f>J11/J$15</f>
        <v>1.8955787392556454</v>
      </c>
    </row>
    <row r="14" spans="1:10" ht="26" x14ac:dyDescent="0.3">
      <c r="B14" s="104" t="s">
        <v>255</v>
      </c>
      <c r="C14" s="105"/>
      <c r="D14" s="107">
        <f t="shared" si="4"/>
        <v>1.0390981839441664</v>
      </c>
      <c r="E14" s="107">
        <f t="shared" si="4"/>
        <v>1.3539966146323115</v>
      </c>
      <c r="F14" s="107">
        <f t="shared" si="4"/>
        <v>1.5837700939181822</v>
      </c>
      <c r="G14" s="107">
        <f t="shared" si="4"/>
        <v>1.5872586629771712</v>
      </c>
      <c r="H14" s="107">
        <f t="shared" si="4"/>
        <v>1.5872586629771712</v>
      </c>
      <c r="I14" s="105"/>
      <c r="J14" s="107">
        <f>J12/J$15</f>
        <v>2.4637609263103739</v>
      </c>
    </row>
    <row r="15" spans="1:10" x14ac:dyDescent="0.25">
      <c r="B15" s="108" t="s">
        <v>256</v>
      </c>
      <c r="C15" s="109"/>
      <c r="D15" s="110">
        <v>27367</v>
      </c>
      <c r="E15" s="110">
        <v>26585</v>
      </c>
      <c r="F15" s="110">
        <v>28429</v>
      </c>
      <c r="G15" s="110">
        <f>'Segments Performance'!H19</f>
        <v>31802</v>
      </c>
      <c r="H15" s="110">
        <v>31802</v>
      </c>
      <c r="I15" s="111"/>
      <c r="J15" s="110">
        <v>28691.501373008992</v>
      </c>
    </row>
  </sheetData>
  <hyperlinks>
    <hyperlink ref="A1" location="Contents!A1" display="Back" xr:uid="{00000000-0004-0000-0700-000000000000}"/>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Contents</vt:lpstr>
      <vt:lpstr>Description of changes</vt:lpstr>
      <vt:lpstr>Segments Performance</vt:lpstr>
      <vt:lpstr>PnL (IFRS)</vt:lpstr>
      <vt:lpstr>BS (IFRS)</vt:lpstr>
      <vt:lpstr>CF (IFRS)</vt:lpstr>
      <vt:lpstr>Reconciliations</vt:lpstr>
      <vt:lpstr>Leverage</vt:lpstr>
    </vt:vector>
  </TitlesOfParts>
  <Company>Mail.ru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Netynaev Evgeniy</dc:creator>
  <cp:lastModifiedBy>Kazaryan Anna</cp:lastModifiedBy>
  <dcterms:created xsi:type="dcterms:W3CDTF">2021-05-14T12:54:20Z</dcterms:created>
  <dcterms:modified xsi:type="dcterms:W3CDTF">2022-04-27T20:55:28Z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stomUiType">
    <vt:lpwstr>2</vt:lpwstr>
  </property>
</Properties>
</file>