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ustomProperty1.bin" ContentType="application/vnd.openxmlformats-officedocument.spreadsheetml.customProperty"/>
  <Override PartName="/xl/drawings/drawing1.xml" ContentType="application/vnd.openxmlformats-officedocument.drawing+xml"/>
  <Override PartName="/xl/customProperty2.bin" ContentType="application/vnd.openxmlformats-officedocument.spreadsheetml.customProperty"/>
  <Override PartName="/xl/customProperty3.bin" ContentType="application/vnd.openxmlformats-officedocument.spreadsheetml.customProperty"/>
  <Override PartName="/xl/customProperty4.bin" ContentType="application/vnd.openxmlformats-officedocument.spreadsheetml.customProperty"/>
  <Override PartName="/xl/customProperty5.bin" ContentType="application/vnd.openxmlformats-officedocument.spreadsheetml.customProperty"/>
  <Override PartName="/xl/customProperty6.bin" ContentType="application/vnd.openxmlformats-officedocument.spreadsheetml.customProperty"/>
  <Override PartName="/xl/customProperty7.bin" ContentType="application/vnd.openxmlformats-officedocument.spreadsheetml.customProperty"/>
  <Override PartName="/xl/customProperty8.bin" ContentType="application/vnd.openxmlformats-officedocument.spreadsheetml.customProperty"/>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1"/>
  <workbookPr/>
  <mc:AlternateContent xmlns:mc="http://schemas.openxmlformats.org/markup-compatibility/2006">
    <mc:Choice Requires="x15">
      <x15ac:absPath xmlns:x15ac="http://schemas.microsoft.com/office/spreadsheetml/2010/11/ac" url="\\mail.msk\dfs\BaseFS\common\Others\Investor Relations\Presentation\Quarterly results presentations\2022\3Q22\Databook\"/>
    </mc:Choice>
  </mc:AlternateContent>
  <xr:revisionPtr revIDLastSave="0" documentId="13_ncr:1_{C1132D86-FCF8-4942-B0BE-2541B7CD198A}" xr6:coauthVersionLast="36" xr6:coauthVersionMax="36" xr10:uidLastSave="{00000000-0000-0000-0000-000000000000}"/>
  <bookViews>
    <workbookView xWindow="0" yWindow="0" windowWidth="19200" windowHeight="6930" tabRatio="795" xr2:uid="{00000000-000D-0000-FFFF-FFFF00000000}"/>
  </bookViews>
  <sheets>
    <sheet name="Contents" sheetId="8" r:id="rId1"/>
    <sheet name="Segments Performance" sheetId="2" r:id="rId2"/>
    <sheet name="PnL (IFRS)" sheetId="5" r:id="rId3"/>
    <sheet name="BS (IFRS)" sheetId="6" r:id="rId4"/>
    <sheet name="CF (IFRS)" sheetId="13" r:id="rId5"/>
    <sheet name="Reconciliations" sheetId="10" r:id="rId6"/>
    <sheet name="Leverage" sheetId="14" r:id="rId7"/>
    <sheet name="Support" sheetId="24" state="hidden" r:id="rId8"/>
  </sheets>
  <definedNames>
    <definedName name="BU" localSheetId="6">#REF!</definedName>
    <definedName name="BU">#REF!</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44594.5173611111</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L6" i="14" l="1"/>
  <c r="F7" i="14" l="1"/>
  <c r="E7" i="14"/>
  <c r="D7" i="14"/>
  <c r="G7" i="14"/>
  <c r="H7" i="14"/>
  <c r="K7" i="14"/>
  <c r="J7" i="14"/>
  <c r="L81" i="10" l="1"/>
  <c r="L80" i="10"/>
  <c r="L63" i="10"/>
  <c r="L61" i="10"/>
  <c r="L52" i="2" l="1"/>
  <c r="L10" i="2" l="1"/>
  <c r="L14" i="2"/>
  <c r="L19" i="2"/>
  <c r="T28" i="5"/>
  <c r="T6" i="5"/>
  <c r="L39" i="10"/>
  <c r="L16" i="10"/>
  <c r="L18" i="10"/>
  <c r="L30" i="10"/>
  <c r="L36" i="10"/>
  <c r="L42" i="10"/>
  <c r="L41" i="10"/>
  <c r="L35" i="10"/>
  <c r="L29" i="10"/>
  <c r="L17" i="10"/>
  <c r="L25" i="10" l="1"/>
  <c r="L28" i="10" l="1"/>
  <c r="L40" i="10"/>
  <c r="L38" i="10"/>
  <c r="L34" i="10"/>
  <c r="L32" i="10"/>
  <c r="L27" i="10"/>
  <c r="L15" i="10"/>
  <c r="L13" i="10"/>
  <c r="N16" i="10" l="1"/>
  <c r="N72" i="10"/>
  <c r="L64" i="10"/>
  <c r="L47" i="10"/>
  <c r="P6" i="10"/>
  <c r="O6" i="10"/>
  <c r="L6" i="10" s="1"/>
  <c r="N6" i="10"/>
  <c r="Q43" i="10" l="1"/>
  <c r="T56" i="13"/>
  <c r="P43" i="10"/>
  <c r="T37" i="13"/>
  <c r="T43" i="13" s="1"/>
  <c r="T67" i="13"/>
  <c r="T68" i="13" l="1"/>
  <c r="T73" i="13" s="1"/>
  <c r="M16" i="6"/>
  <c r="P32" i="2"/>
  <c r="P94" i="10" s="1"/>
  <c r="J100" i="2"/>
  <c r="O97" i="2"/>
  <c r="N99" i="2"/>
  <c r="N98" i="2"/>
  <c r="N97" i="2"/>
  <c r="P92" i="2"/>
  <c r="P80" i="2"/>
  <c r="N92" i="2"/>
  <c r="Q80" i="2"/>
  <c r="N62" i="2"/>
  <c r="N61" i="2"/>
  <c r="L54" i="2"/>
  <c r="N107" i="2"/>
  <c r="N106" i="2"/>
  <c r="N108" i="2" s="1"/>
  <c r="N105" i="2"/>
  <c r="N104" i="2"/>
  <c r="N103" i="2"/>
  <c r="N95" i="2"/>
  <c r="N94" i="2"/>
  <c r="N91" i="2"/>
  <c r="N90" i="2"/>
  <c r="N88" i="2"/>
  <c r="N83" i="2"/>
  <c r="N82" i="2"/>
  <c r="N81" i="2"/>
  <c r="N79" i="2"/>
  <c r="N72" i="2"/>
  <c r="N71" i="2"/>
  <c r="N68" i="2"/>
  <c r="N66" i="2"/>
  <c r="N58" i="2"/>
  <c r="N57" i="2"/>
  <c r="N56" i="2"/>
  <c r="N55" i="2"/>
  <c r="N47" i="2"/>
  <c r="N46" i="2"/>
  <c r="N44" i="2"/>
  <c r="N35" i="2"/>
  <c r="N34" i="2"/>
  <c r="N32" i="2"/>
  <c r="N94" i="10" s="1"/>
  <c r="T60" i="6"/>
  <c r="T48" i="6"/>
  <c r="T38" i="6"/>
  <c r="T40" i="6" s="1"/>
  <c r="T29" i="6"/>
  <c r="T16" i="6"/>
  <c r="Q8" i="10"/>
  <c r="Q6" i="10"/>
  <c r="Q7" i="10"/>
  <c r="Q12" i="10" s="1"/>
  <c r="Q5" i="10"/>
  <c r="Q11" i="10" s="1"/>
  <c r="P8" i="10"/>
  <c r="P7" i="10"/>
  <c r="P12" i="10" s="1"/>
  <c r="P5" i="10"/>
  <c r="P11" i="10" s="1"/>
  <c r="N8" i="10"/>
  <c r="N7" i="10"/>
  <c r="N12" i="10" s="1"/>
  <c r="N5" i="10"/>
  <c r="N11" i="10" s="1"/>
  <c r="N69" i="2" l="1"/>
  <c r="T61" i="6"/>
  <c r="Q92" i="2"/>
  <c r="Q69" i="2"/>
  <c r="T62" i="6"/>
  <c r="T30" i="6"/>
  <c r="P69" i="2"/>
  <c r="Q44" i="2"/>
  <c r="P44" i="2"/>
  <c r="Q12" i="2" l="1"/>
  <c r="Q9" i="10" s="1"/>
  <c r="P12" i="2"/>
  <c r="P9" i="10" s="1"/>
  <c r="N12" i="2"/>
  <c r="N9" i="10" s="1"/>
  <c r="O94" i="2"/>
  <c r="O93" i="2"/>
  <c r="O91" i="2"/>
  <c r="O90" i="2"/>
  <c r="Q56" i="2"/>
  <c r="Q62" i="2" s="1"/>
  <c r="P56" i="2"/>
  <c r="P62" i="2" s="1"/>
  <c r="O105" i="2"/>
  <c r="Q100" i="2" l="1"/>
  <c r="P100" i="2"/>
  <c r="Q108" i="2"/>
  <c r="P108" i="2"/>
  <c r="Q84" i="2"/>
  <c r="Q85" i="2" s="1"/>
  <c r="P84" i="2"/>
  <c r="P85" i="2" s="1"/>
  <c r="Q73" i="2"/>
  <c r="Q74" i="2" s="1"/>
  <c r="P73" i="2"/>
  <c r="P74" i="2" s="1"/>
  <c r="N73" i="2"/>
  <c r="N74" i="2" s="1"/>
  <c r="Q63" i="2"/>
  <c r="P63" i="2"/>
  <c r="N63" i="2"/>
  <c r="Q48" i="2"/>
  <c r="Q49" i="2" s="1"/>
  <c r="P48" i="2"/>
  <c r="P49" i="2" s="1"/>
  <c r="N48" i="2"/>
  <c r="N49" i="2" s="1"/>
  <c r="O94" i="10"/>
  <c r="L17" i="2"/>
  <c r="L20" i="2" l="1"/>
  <c r="L18" i="2"/>
  <c r="T39" i="5"/>
  <c r="T22" i="5"/>
  <c r="T23" i="5"/>
  <c r="T24" i="5"/>
  <c r="T25" i="5"/>
  <c r="T26" i="5"/>
  <c r="T27" i="5"/>
  <c r="T29" i="5"/>
  <c r="T31" i="5"/>
  <c r="T32" i="5"/>
  <c r="T33" i="5"/>
  <c r="T34" i="5"/>
  <c r="T36" i="5"/>
  <c r="T37" i="5"/>
  <c r="T13" i="5"/>
  <c r="T14" i="5"/>
  <c r="T15" i="5"/>
  <c r="T16" i="5"/>
  <c r="T17" i="5"/>
  <c r="T18" i="5"/>
  <c r="T19" i="5"/>
  <c r="T7" i="5"/>
  <c r="T8" i="5"/>
  <c r="T9" i="5"/>
  <c r="X10" i="5"/>
  <c r="L13" i="2"/>
  <c r="O8" i="10" l="1"/>
  <c r="L8" i="10" s="1"/>
  <c r="L11" i="2"/>
  <c r="W10" i="5"/>
  <c r="T10" i="5" s="1"/>
  <c r="T5" i="5"/>
  <c r="O5" i="10"/>
  <c r="L7" i="2"/>
  <c r="O7" i="10"/>
  <c r="L9" i="2"/>
  <c r="Y10" i="5"/>
  <c r="V10" i="5"/>
  <c r="O12" i="2"/>
  <c r="W20" i="5"/>
  <c r="T20" i="5" s="1"/>
  <c r="V20" i="5"/>
  <c r="N15" i="2" s="1"/>
  <c r="N21" i="2" s="1"/>
  <c r="Y20" i="5"/>
  <c r="Q15" i="2" s="1"/>
  <c r="Q21" i="2" s="1"/>
  <c r="X20" i="5"/>
  <c r="P15" i="2" s="1"/>
  <c r="P21" i="2" s="1"/>
  <c r="O12" i="10" l="1"/>
  <c r="L12" i="10" s="1"/>
  <c r="L7" i="10"/>
  <c r="O11" i="10"/>
  <c r="L11" i="10" s="1"/>
  <c r="L5" i="10"/>
  <c r="O9" i="10"/>
  <c r="L9" i="10" s="1"/>
  <c r="L12" i="2"/>
  <c r="Q22" i="2"/>
  <c r="Q69" i="10"/>
  <c r="N22" i="2"/>
  <c r="N69" i="10"/>
  <c r="P22" i="2"/>
  <c r="P69" i="10"/>
  <c r="N60" i="6" l="1"/>
  <c r="N61" i="6" s="1"/>
  <c r="N62" i="6" s="1"/>
  <c r="N48" i="6"/>
  <c r="N29" i="6"/>
  <c r="N16" i="6"/>
  <c r="N30" i="6" l="1"/>
  <c r="O15" i="2"/>
  <c r="O106" i="2"/>
  <c r="O104" i="2"/>
  <c r="O103" i="2"/>
  <c r="O99" i="2"/>
  <c r="O98" i="2"/>
  <c r="O95" i="2"/>
  <c r="O83" i="2"/>
  <c r="O72" i="2"/>
  <c r="O71" i="2"/>
  <c r="O70" i="2"/>
  <c r="O82" i="2"/>
  <c r="O81" i="2"/>
  <c r="O79" i="2"/>
  <c r="O68" i="2"/>
  <c r="O66" i="2"/>
  <c r="O77" i="2"/>
  <c r="O58" i="2"/>
  <c r="O57" i="2"/>
  <c r="O47" i="2"/>
  <c r="O46" i="2"/>
  <c r="O45" i="2"/>
  <c r="O43" i="2"/>
  <c r="O41" i="2"/>
  <c r="L94" i="10"/>
  <c r="O21" i="2" l="1"/>
  <c r="L21" i="2" s="1"/>
  <c r="L15" i="2"/>
  <c r="O44" i="2"/>
  <c r="O69" i="2"/>
  <c r="O69" i="10"/>
  <c r="O80" i="2"/>
  <c r="O88" i="2"/>
  <c r="O92" i="2" s="1"/>
  <c r="O100" i="2" s="1"/>
  <c r="L92" i="2"/>
  <c r="L56" i="2"/>
  <c r="O55" i="2"/>
  <c r="O56" i="2" s="1"/>
  <c r="L69" i="2"/>
  <c r="L80" i="2"/>
  <c r="L92" i="10"/>
  <c r="L91" i="10"/>
  <c r="L90" i="10"/>
  <c r="L89" i="10"/>
  <c r="L88" i="10"/>
  <c r="L87" i="10"/>
  <c r="L86" i="10"/>
  <c r="L84" i="10"/>
  <c r="L83" i="10"/>
  <c r="L79" i="10"/>
  <c r="L78" i="10"/>
  <c r="L77" i="10"/>
  <c r="L76" i="10"/>
  <c r="L75" i="10"/>
  <c r="L74" i="10"/>
  <c r="L73" i="10"/>
  <c r="L67" i="10"/>
  <c r="L66" i="10"/>
  <c r="L62" i="10"/>
  <c r="L59" i="10"/>
  <c r="L58" i="10"/>
  <c r="L57" i="10"/>
  <c r="L56" i="10"/>
  <c r="L55" i="10"/>
  <c r="L54" i="10"/>
  <c r="L53" i="10"/>
  <c r="L52" i="10"/>
  <c r="L51" i="10"/>
  <c r="L50" i="10"/>
  <c r="L49" i="10"/>
  <c r="L48" i="10"/>
  <c r="O73" i="2" l="1"/>
  <c r="O74" i="2" s="1"/>
  <c r="O22" i="2"/>
  <c r="L22" i="2" s="1"/>
  <c r="O84" i="2"/>
  <c r="O85" i="2" s="1"/>
  <c r="O62" i="2"/>
  <c r="O63" i="2" s="1"/>
  <c r="L7" i="14" l="1"/>
  <c r="L8" i="14" l="1"/>
  <c r="O43" i="10" l="1"/>
  <c r="L43" i="10" s="1"/>
  <c r="O107" i="2"/>
  <c r="O108" i="2" s="1"/>
  <c r="L9" i="14"/>
  <c r="L11" i="14"/>
  <c r="L73" i="2" l="1"/>
  <c r="L74" i="2" s="1"/>
  <c r="L108" i="2"/>
  <c r="R38" i="6"/>
  <c r="R40" i="6" s="1"/>
  <c r="L62" i="2"/>
  <c r="L63" i="2" s="1"/>
  <c r="R67" i="13"/>
  <c r="L84" i="2"/>
  <c r="L85" i="2" s="1"/>
  <c r="L100" i="2"/>
  <c r="R16" i="6"/>
  <c r="R48" i="6"/>
  <c r="L44" i="2"/>
  <c r="R56" i="13"/>
  <c r="R29" i="6"/>
  <c r="N18" i="10"/>
  <c r="L69" i="10" l="1"/>
  <c r="L48" i="2"/>
  <c r="L49" i="2" s="1"/>
  <c r="O48" i="2"/>
  <c r="O49" i="2" s="1"/>
  <c r="R30" i="6"/>
  <c r="H18" i="10"/>
  <c r="N36" i="10"/>
  <c r="N42" i="10"/>
  <c r="E13" i="10"/>
  <c r="F13" i="10"/>
  <c r="G13" i="10"/>
  <c r="H13" i="10"/>
  <c r="J13" i="10"/>
  <c r="E20" i="10"/>
  <c r="F20" i="10"/>
  <c r="G20" i="10"/>
  <c r="H20" i="10"/>
  <c r="J20" i="10"/>
  <c r="E25" i="10"/>
  <c r="F25" i="10"/>
  <c r="G25" i="10"/>
  <c r="H25" i="10"/>
  <c r="J25" i="10"/>
  <c r="E32" i="10"/>
  <c r="F32" i="10"/>
  <c r="G32" i="10"/>
  <c r="H32" i="10"/>
  <c r="J32" i="10"/>
  <c r="E38" i="10"/>
  <c r="F38" i="10"/>
  <c r="G38" i="10"/>
  <c r="H38" i="10"/>
  <c r="J38" i="10"/>
  <c r="D20" i="10"/>
  <c r="D25" i="10"/>
  <c r="D32" i="10"/>
  <c r="D38" i="10"/>
  <c r="D13" i="10"/>
  <c r="C344" i="24"/>
  <c r="B344" i="24"/>
  <c r="N30" i="10" l="1"/>
  <c r="N43" i="10" s="1"/>
  <c r="E43" i="10"/>
  <c r="D43" i="10"/>
  <c r="G43" i="10"/>
  <c r="F43" i="10"/>
  <c r="K43" i="10"/>
  <c r="J43" i="10"/>
  <c r="H42" i="10"/>
  <c r="H36" i="10"/>
  <c r="H30" i="10"/>
  <c r="H23" i="10"/>
  <c r="H16" i="10"/>
  <c r="H43" i="10" l="1"/>
  <c r="A1" i="8" l="1"/>
  <c r="B7" i="14" l="1"/>
  <c r="B34" i="10"/>
  <c r="B27" i="10"/>
  <c r="B15" i="10"/>
  <c r="B40" i="10"/>
  <c r="Q4" i="10"/>
  <c r="P4" i="10"/>
  <c r="B28" i="10"/>
  <c r="N4" i="10"/>
  <c r="O4" i="10"/>
  <c r="L4" i="10" s="1"/>
  <c r="B12" i="10"/>
  <c r="B7" i="10"/>
  <c r="T4" i="13"/>
  <c r="B66" i="5"/>
  <c r="T4" i="6"/>
  <c r="B61" i="2"/>
  <c r="B60" i="2"/>
  <c r="Q4" i="2"/>
  <c r="B41" i="5"/>
  <c r="O4" i="2"/>
  <c r="L4" i="2" s="1"/>
  <c r="Y4" i="5"/>
  <c r="B58" i="5"/>
  <c r="B42" i="5"/>
  <c r="P4" i="2"/>
  <c r="N4" i="2"/>
  <c r="B59" i="5"/>
  <c r="B43" i="5"/>
  <c r="B62" i="5"/>
  <c r="B60" i="5"/>
  <c r="B61" i="5"/>
  <c r="X4" i="5"/>
  <c r="W4" i="5"/>
  <c r="T4" i="5" s="1"/>
  <c r="B63" i="5"/>
  <c r="V4" i="5"/>
  <c r="B54" i="2"/>
  <c r="B17" i="2"/>
  <c r="B71" i="13"/>
  <c r="B9" i="2"/>
  <c r="B47" i="10"/>
  <c r="B73" i="10"/>
  <c r="B93" i="10"/>
  <c r="B68" i="10"/>
  <c r="B19" i="6"/>
  <c r="B54" i="13"/>
  <c r="B58" i="6"/>
  <c r="L4" i="14"/>
  <c r="B7" i="13"/>
  <c r="R4" i="13"/>
  <c r="B23" i="10"/>
  <c r="B36" i="10"/>
  <c r="B18" i="10"/>
  <c r="B25" i="10"/>
  <c r="B38" i="10"/>
  <c r="B39" i="10"/>
  <c r="B29" i="10"/>
  <c r="B43" i="10"/>
  <c r="B30" i="10"/>
  <c r="B42" i="10"/>
  <c r="B20" i="10"/>
  <c r="B32" i="10"/>
  <c r="B21" i="10"/>
  <c r="B33" i="10"/>
  <c r="B16" i="10"/>
  <c r="B35" i="10"/>
  <c r="B26" i="10"/>
  <c r="B22" i="10"/>
  <c r="B41" i="10"/>
  <c r="B14" i="10"/>
  <c r="B17" i="10"/>
  <c r="B13" i="10"/>
  <c r="B11" i="10"/>
  <c r="B5" i="14"/>
  <c r="B14" i="14"/>
  <c r="B46" i="10"/>
  <c r="B55" i="10"/>
  <c r="B63" i="10"/>
  <c r="B75" i="10"/>
  <c r="B83" i="10"/>
  <c r="B91" i="10"/>
  <c r="B8" i="13"/>
  <c r="B16" i="13"/>
  <c r="B24" i="13"/>
  <c r="B32" i="13"/>
  <c r="B40" i="13"/>
  <c r="B48" i="13"/>
  <c r="B57" i="13"/>
  <c r="B65" i="13"/>
  <c r="B74" i="13"/>
  <c r="B10" i="6"/>
  <c r="B18" i="6"/>
  <c r="B27" i="6"/>
  <c r="B35" i="6"/>
  <c r="B43" i="6"/>
  <c r="B51" i="6"/>
  <c r="B60" i="6"/>
  <c r="B8" i="5"/>
  <c r="B17" i="5"/>
  <c r="B26" i="5"/>
  <c r="B34" i="5"/>
  <c r="B45" i="5"/>
  <c r="B53" i="5"/>
  <c r="B6" i="2"/>
  <c r="B15" i="2"/>
  <c r="B25" i="2"/>
  <c r="B34" i="2"/>
  <c r="B42" i="2"/>
  <c r="B59" i="2"/>
  <c r="B69" i="2"/>
  <c r="B77" i="2"/>
  <c r="B85" i="2"/>
  <c r="B94" i="2"/>
  <c r="B103" i="2"/>
  <c r="B9" i="13"/>
  <c r="B49" i="13"/>
  <c r="B66" i="13"/>
  <c r="B75" i="13"/>
  <c r="B28" i="6"/>
  <c r="B61" i="6"/>
  <c r="B6" i="14"/>
  <c r="B15" i="14"/>
  <c r="B48" i="10"/>
  <c r="B56" i="10"/>
  <c r="B64" i="10"/>
  <c r="B76" i="10"/>
  <c r="B84" i="10"/>
  <c r="B92" i="10"/>
  <c r="B8" i="14"/>
  <c r="B16" i="14"/>
  <c r="B49" i="10"/>
  <c r="B57" i="10"/>
  <c r="B65" i="10"/>
  <c r="B77" i="10"/>
  <c r="B85" i="10"/>
  <c r="B94" i="10"/>
  <c r="B10" i="13"/>
  <c r="B18" i="13"/>
  <c r="B26" i="13"/>
  <c r="B34" i="13"/>
  <c r="B42" i="13"/>
  <c r="B50" i="13"/>
  <c r="B59" i="13"/>
  <c r="B67" i="13"/>
  <c r="B4" i="13"/>
  <c r="B12" i="6"/>
  <c r="B21" i="6"/>
  <c r="B29" i="6"/>
  <c r="B37" i="6"/>
  <c r="B45" i="6"/>
  <c r="B53" i="6"/>
  <c r="B62" i="6"/>
  <c r="B10" i="5"/>
  <c r="B19" i="5"/>
  <c r="B28" i="5"/>
  <c r="B36" i="5"/>
  <c r="B47" i="5"/>
  <c r="B55" i="5"/>
  <c r="B8" i="2"/>
  <c r="B18" i="2"/>
  <c r="B27" i="2"/>
  <c r="B36" i="2"/>
  <c r="B44" i="2"/>
  <c r="B52" i="2"/>
  <c r="B63" i="2"/>
  <c r="B71" i="2"/>
  <c r="B79" i="2"/>
  <c r="B88" i="2"/>
  <c r="B96" i="2"/>
  <c r="B105" i="2"/>
  <c r="B106" i="2"/>
  <c r="B30" i="2"/>
  <c r="B91" i="2"/>
  <c r="B108" i="2"/>
  <c r="B49" i="2"/>
  <c r="B84" i="2"/>
  <c r="B33" i="13"/>
  <c r="B9" i="14"/>
  <c r="B4" i="14"/>
  <c r="B50" i="10"/>
  <c r="B58" i="10"/>
  <c r="B66" i="10"/>
  <c r="B78" i="10"/>
  <c r="B86" i="10"/>
  <c r="B11" i="13"/>
  <c r="B19" i="13"/>
  <c r="B27" i="13"/>
  <c r="B35" i="13"/>
  <c r="B43" i="13"/>
  <c r="B51" i="13"/>
  <c r="B60" i="13"/>
  <c r="B68" i="13"/>
  <c r="B5" i="6"/>
  <c r="B13" i="6"/>
  <c r="B22" i="6"/>
  <c r="B30" i="6"/>
  <c r="B38" i="6"/>
  <c r="B46" i="6"/>
  <c r="B54" i="6"/>
  <c r="B63" i="6"/>
  <c r="B12" i="5"/>
  <c r="B20" i="5"/>
  <c r="B29" i="5"/>
  <c r="B37" i="5"/>
  <c r="B48" i="5"/>
  <c r="B56" i="5"/>
  <c r="B10" i="2"/>
  <c r="B19" i="2"/>
  <c r="B28" i="2"/>
  <c r="B37" i="2"/>
  <c r="B45" i="2"/>
  <c r="B53" i="2"/>
  <c r="B72" i="2"/>
  <c r="B80" i="2"/>
  <c r="B89" i="2"/>
  <c r="B97" i="2"/>
  <c r="B82" i="2"/>
  <c r="B33" i="2"/>
  <c r="B76" i="2"/>
  <c r="B25" i="13"/>
  <c r="B11" i="6"/>
  <c r="B52" i="6"/>
  <c r="B10" i="14"/>
  <c r="B5" i="10"/>
  <c r="B51" i="10"/>
  <c r="B59" i="10"/>
  <c r="B67" i="10"/>
  <c r="B79" i="10"/>
  <c r="B87" i="10"/>
  <c r="B12" i="13"/>
  <c r="B20" i="13"/>
  <c r="B28" i="13"/>
  <c r="B36" i="13"/>
  <c r="B44" i="13"/>
  <c r="B52" i="13"/>
  <c r="B61" i="13"/>
  <c r="B69" i="13"/>
  <c r="B6" i="6"/>
  <c r="B14" i="6"/>
  <c r="B23" i="6"/>
  <c r="B31" i="6"/>
  <c r="B39" i="6"/>
  <c r="B47" i="6"/>
  <c r="B55" i="6"/>
  <c r="B4" i="6"/>
  <c r="B13" i="5"/>
  <c r="B22" i="5"/>
  <c r="B30" i="5"/>
  <c r="B38" i="5"/>
  <c r="B49" i="5"/>
  <c r="B57" i="5"/>
  <c r="B11" i="2"/>
  <c r="B20" i="2"/>
  <c r="B29" i="2"/>
  <c r="B38" i="2"/>
  <c r="B46" i="2"/>
  <c r="B55" i="2"/>
  <c r="B65" i="2"/>
  <c r="B73" i="2"/>
  <c r="B81" i="2"/>
  <c r="B90" i="2"/>
  <c r="B98" i="2"/>
  <c r="B107" i="2"/>
  <c r="B11" i="14"/>
  <c r="B6" i="10"/>
  <c r="B52" i="10"/>
  <c r="B60" i="10"/>
  <c r="B69" i="10"/>
  <c r="B80" i="10"/>
  <c r="B88" i="10"/>
  <c r="B4" i="10"/>
  <c r="B13" i="13"/>
  <c r="B21" i="13"/>
  <c r="B29" i="13"/>
  <c r="B37" i="13"/>
  <c r="B45" i="13"/>
  <c r="B53" i="13"/>
  <c r="B62" i="13"/>
  <c r="B70" i="13"/>
  <c r="B7" i="6"/>
  <c r="B15" i="6"/>
  <c r="B24" i="6"/>
  <c r="B32" i="6"/>
  <c r="B40" i="6"/>
  <c r="B48" i="6"/>
  <c r="B56" i="6"/>
  <c r="B5" i="5"/>
  <c r="B23" i="5"/>
  <c r="B31" i="5"/>
  <c r="B39" i="5"/>
  <c r="B50" i="5"/>
  <c r="B65" i="5"/>
  <c r="B12" i="2"/>
  <c r="B21" i="2"/>
  <c r="B47" i="2"/>
  <c r="B56" i="2"/>
  <c r="B74" i="2"/>
  <c r="B99" i="2"/>
  <c r="B41" i="2"/>
  <c r="B93" i="2"/>
  <c r="B58" i="13"/>
  <c r="B20" i="6"/>
  <c r="B14" i="5"/>
  <c r="B66" i="2"/>
  <c r="B68" i="2"/>
  <c r="B102" i="2"/>
  <c r="B17" i="13"/>
  <c r="B36" i="6"/>
  <c r="B12" i="14"/>
  <c r="B8" i="10"/>
  <c r="B53" i="10"/>
  <c r="B61" i="10"/>
  <c r="B72" i="10"/>
  <c r="B81" i="10"/>
  <c r="B89" i="10"/>
  <c r="B5" i="13"/>
  <c r="B14" i="13"/>
  <c r="B22" i="13"/>
  <c r="B30" i="13"/>
  <c r="B38" i="13"/>
  <c r="B46" i="13"/>
  <c r="B55" i="13"/>
  <c r="B63" i="13"/>
  <c r="B72" i="13"/>
  <c r="B8" i="6"/>
  <c r="B16" i="6"/>
  <c r="B25" i="6"/>
  <c r="B33" i="6"/>
  <c r="B41" i="6"/>
  <c r="B49" i="6"/>
  <c r="B57" i="6"/>
  <c r="B6" i="5"/>
  <c r="B15" i="5"/>
  <c r="B24" i="5"/>
  <c r="B32" i="5"/>
  <c r="B40" i="5"/>
  <c r="B51" i="5"/>
  <c r="B4" i="5"/>
  <c r="B13" i="2"/>
  <c r="B22" i="2"/>
  <c r="B32" i="2"/>
  <c r="B40" i="2"/>
  <c r="B48" i="2"/>
  <c r="B57" i="2"/>
  <c r="B67" i="2"/>
  <c r="B83" i="2"/>
  <c r="B92" i="2"/>
  <c r="B100" i="2"/>
  <c r="B4" i="2"/>
  <c r="B13" i="14"/>
  <c r="B9" i="10"/>
  <c r="B54" i="10"/>
  <c r="B62" i="10"/>
  <c r="B74" i="10"/>
  <c r="B82" i="10"/>
  <c r="B90" i="10"/>
  <c r="B6" i="13"/>
  <c r="B15" i="13"/>
  <c r="B23" i="13"/>
  <c r="B31" i="13"/>
  <c r="B39" i="13"/>
  <c r="B47" i="13"/>
  <c r="B56" i="13"/>
  <c r="B64" i="13"/>
  <c r="B73" i="13"/>
  <c r="B9" i="6"/>
  <c r="B17" i="6"/>
  <c r="B26" i="6"/>
  <c r="B34" i="6"/>
  <c r="B42" i="6"/>
  <c r="B50" i="6"/>
  <c r="B59" i="6"/>
  <c r="B7" i="5"/>
  <c r="B16" i="5"/>
  <c r="B25" i="5"/>
  <c r="B33" i="5"/>
  <c r="B44" i="5"/>
  <c r="B52" i="5"/>
  <c r="B5" i="2"/>
  <c r="B14" i="2"/>
  <c r="B24" i="2"/>
  <c r="B58" i="2"/>
  <c r="B41" i="13"/>
  <c r="B44" i="6"/>
  <c r="B18" i="5"/>
  <c r="B35" i="2"/>
  <c r="B104" i="2"/>
  <c r="B95" i="2"/>
  <c r="B27" i="5"/>
  <c r="B43" i="2"/>
  <c r="B62" i="2"/>
  <c r="B70" i="2"/>
  <c r="B78" i="2"/>
  <c r="B87" i="2"/>
  <c r="B9" i="5"/>
  <c r="B35" i="5"/>
  <c r="B51" i="2"/>
  <c r="B46" i="5"/>
  <c r="B54" i="5"/>
  <c r="B16" i="2"/>
  <c r="B26" i="2"/>
  <c r="B7" i="2"/>
  <c r="G4" i="13"/>
  <c r="Q4" i="13"/>
  <c r="H4" i="13"/>
  <c r="D4" i="13"/>
  <c r="I4" i="13"/>
  <c r="K4" i="13"/>
  <c r="L4" i="13"/>
  <c r="F4" i="13"/>
  <c r="P4" i="13"/>
  <c r="M4" i="13"/>
  <c r="N4" i="13"/>
  <c r="H4" i="5"/>
  <c r="R4" i="5"/>
  <c r="E4" i="14"/>
  <c r="D4" i="10"/>
  <c r="J4" i="14"/>
  <c r="G4" i="10"/>
  <c r="F4" i="5"/>
  <c r="K4" i="2"/>
  <c r="I4" i="5"/>
  <c r="S4" i="5"/>
  <c r="D4" i="14"/>
  <c r="E4" i="2"/>
  <c r="M4" i="5"/>
  <c r="J4" i="2"/>
  <c r="O4" i="5"/>
  <c r="G4" i="5"/>
  <c r="E4" i="10"/>
  <c r="J4" i="5"/>
  <c r="D4" i="5"/>
  <c r="K4" i="10"/>
  <c r="F4" i="2"/>
  <c r="H4" i="2"/>
  <c r="H4" i="14"/>
  <c r="G4" i="14"/>
  <c r="P4" i="5"/>
  <c r="D4" i="2"/>
  <c r="L4" i="5"/>
  <c r="K4" i="14"/>
  <c r="J4" i="10"/>
  <c r="G4" i="2"/>
  <c r="H4" i="10"/>
  <c r="N4" i="5"/>
  <c r="F4" i="10"/>
  <c r="F4" i="14"/>
  <c r="A1" i="14"/>
  <c r="A1" i="10"/>
  <c r="A1" i="13"/>
  <c r="A1" i="6"/>
  <c r="A1" i="5"/>
  <c r="A1" i="2"/>
  <c r="G4" i="8"/>
  <c r="G15" i="8"/>
  <c r="G14" i="8"/>
  <c r="G13" i="8"/>
  <c r="G12" i="8"/>
  <c r="G11" i="8"/>
  <c r="G10" i="8"/>
  <c r="G8" i="8"/>
  <c r="G16" i="8"/>
  <c r="K6" i="14" l="1"/>
  <c r="K8" i="14" s="1"/>
  <c r="Q32" i="2" l="1"/>
  <c r="Q94" i="10" s="1"/>
  <c r="J108" i="2"/>
  <c r="K80" i="2" l="1"/>
  <c r="K84" i="2" s="1"/>
  <c r="K85" i="2" s="1"/>
  <c r="K44" i="2"/>
  <c r="K48" i="2" s="1"/>
  <c r="K49" i="2" s="1"/>
  <c r="K92" i="2"/>
  <c r="K100" i="2" s="1"/>
  <c r="K108" i="2"/>
  <c r="K94" i="10"/>
  <c r="K56" i="2"/>
  <c r="K62" i="2" s="1"/>
  <c r="K63" i="2" s="1"/>
  <c r="K69" i="2"/>
  <c r="K73" i="2" s="1"/>
  <c r="K74" i="2" s="1"/>
  <c r="K38" i="10" l="1"/>
  <c r="K32" i="10"/>
  <c r="K25" i="10"/>
  <c r="K20" i="10"/>
  <c r="K13" i="10"/>
  <c r="K5" i="10" l="1"/>
  <c r="K11" i="10" s="1"/>
  <c r="K8" i="10"/>
  <c r="K9" i="14"/>
  <c r="K11" i="14"/>
  <c r="K6" i="10"/>
  <c r="Q48" i="6"/>
  <c r="Q38" i="6"/>
  <c r="Q40" i="6" s="1"/>
  <c r="Q67" i="13"/>
  <c r="K12" i="2"/>
  <c r="S10" i="5"/>
  <c r="Q56" i="13"/>
  <c r="Q37" i="13"/>
  <c r="Q43" i="13" s="1"/>
  <c r="Q60" i="6"/>
  <c r="Q29" i="6"/>
  <c r="Q16" i="6"/>
  <c r="S20" i="5"/>
  <c r="Q61" i="6" l="1"/>
  <c r="Q62" i="6" s="1"/>
  <c r="K10" i="14"/>
  <c r="K13" i="14" s="1"/>
  <c r="K9" i="10"/>
  <c r="K12" i="14"/>
  <c r="Q68" i="13"/>
  <c r="Q73" i="13" s="1"/>
  <c r="K13" i="2"/>
  <c r="K15" i="2"/>
  <c r="K21" i="2" s="1"/>
  <c r="S38" i="5"/>
  <c r="Q30" i="6"/>
  <c r="K46" i="10" l="1"/>
  <c r="S40" i="5"/>
  <c r="K69" i="10"/>
  <c r="K22" i="2"/>
  <c r="G92" i="2"/>
  <c r="G93" i="2" s="1"/>
  <c r="F92" i="2"/>
  <c r="E92" i="2"/>
  <c r="E93" i="2" s="1"/>
  <c r="D92" i="2"/>
  <c r="D93" i="2" s="1"/>
  <c r="H88" i="2"/>
  <c r="H92" i="2" s="1"/>
  <c r="H93" i="2" s="1"/>
  <c r="G84" i="2"/>
  <c r="G85" i="2" s="1"/>
  <c r="F84" i="2"/>
  <c r="F85" i="2" s="1"/>
  <c r="E84" i="2"/>
  <c r="E85" i="2" s="1"/>
  <c r="D84" i="2"/>
  <c r="D85" i="2" s="1"/>
  <c r="G81" i="2"/>
  <c r="E81" i="2"/>
  <c r="D81" i="2"/>
  <c r="G77" i="2"/>
  <c r="F77" i="2"/>
  <c r="N77" i="2" s="1"/>
  <c r="N80" i="2" s="1"/>
  <c r="N84" i="2" s="1"/>
  <c r="N85" i="2" s="1"/>
  <c r="E77" i="2"/>
  <c r="D77" i="2"/>
  <c r="G73" i="2"/>
  <c r="G74" i="2" s="1"/>
  <c r="F73" i="2"/>
  <c r="F74" i="2" s="1"/>
  <c r="G70" i="2"/>
  <c r="F70" i="2"/>
  <c r="N70" i="2" s="1"/>
  <c r="E69" i="2"/>
  <c r="D69" i="2"/>
  <c r="D73" i="2" s="1"/>
  <c r="G68" i="2"/>
  <c r="G66" i="2"/>
  <c r="G62" i="2"/>
  <c r="G63" i="2" s="1"/>
  <c r="F62" i="2"/>
  <c r="F63" i="2" s="1"/>
  <c r="G58" i="2"/>
  <c r="G57" i="2" s="1"/>
  <c r="G55" i="2"/>
  <c r="F52" i="2"/>
  <c r="G48" i="2"/>
  <c r="G49" i="2" s="1"/>
  <c r="F48" i="2"/>
  <c r="F49" i="2" s="1"/>
  <c r="G45" i="2"/>
  <c r="F45" i="2"/>
  <c r="N45" i="2" s="1"/>
  <c r="G43" i="2"/>
  <c r="G41" i="2"/>
  <c r="F93" i="2" l="1"/>
  <c r="N93" i="2" s="1"/>
  <c r="N100" i="2"/>
  <c r="G52" i="2"/>
  <c r="N54" i="2"/>
  <c r="K24" i="2"/>
  <c r="S51" i="5"/>
  <c r="E70" i="2"/>
  <c r="D74" i="2"/>
  <c r="D70" i="2"/>
  <c r="E73" i="2"/>
  <c r="E74" i="2" l="1"/>
  <c r="H7" i="2"/>
  <c r="H12" i="2" s="1"/>
  <c r="E7" i="2"/>
  <c r="E12" i="2" s="1"/>
  <c r="F7" i="2"/>
  <c r="F12" i="2" s="1"/>
  <c r="G7" i="2"/>
  <c r="G12" i="2" s="1"/>
  <c r="D7" i="2"/>
  <c r="H15" i="2"/>
  <c r="G15" i="2"/>
  <c r="G16" i="14" l="1"/>
  <c r="G11" i="14"/>
  <c r="F11" i="14"/>
  <c r="E11" i="14"/>
  <c r="D11" i="14"/>
  <c r="G9" i="14"/>
  <c r="H9" i="14" s="1"/>
  <c r="F9" i="14"/>
  <c r="E9" i="14"/>
  <c r="D9" i="14"/>
  <c r="G6" i="14"/>
  <c r="G8" i="14" s="1"/>
  <c r="F6" i="14"/>
  <c r="F8" i="14" s="1"/>
  <c r="E6" i="14"/>
  <c r="E8" i="14" s="1"/>
  <c r="D6" i="14"/>
  <c r="D8" i="14" s="1"/>
  <c r="H6" i="14" l="1"/>
  <c r="D10" i="14"/>
  <c r="D13" i="14" s="1"/>
  <c r="D15" i="14" s="1"/>
  <c r="E10" i="14"/>
  <c r="E13" i="14" s="1"/>
  <c r="E15" i="14" s="1"/>
  <c r="E12" i="14"/>
  <c r="E14" i="14" s="1"/>
  <c r="G10" i="14"/>
  <c r="G13" i="14" s="1"/>
  <c r="G15" i="14" s="1"/>
  <c r="F10" i="14"/>
  <c r="F13" i="14" s="1"/>
  <c r="F15" i="14" s="1"/>
  <c r="F12" i="14"/>
  <c r="F14" i="14" s="1"/>
  <c r="D12" i="14"/>
  <c r="D14" i="14" s="1"/>
  <c r="G12" i="14"/>
  <c r="G14" i="14" s="1"/>
  <c r="H11" i="14"/>
  <c r="H10" i="14" l="1"/>
  <c r="H13" i="14" s="1"/>
  <c r="H15" i="14" s="1"/>
  <c r="H8" i="14"/>
  <c r="P67" i="13"/>
  <c r="H12" i="14"/>
  <c r="H14" i="14" s="1"/>
  <c r="J94" i="10" l="1"/>
  <c r="P37" i="13" l="1"/>
  <c r="P43" i="13" s="1"/>
  <c r="P56" i="13"/>
  <c r="P68" i="13" l="1"/>
  <c r="P73" i="13" s="1"/>
  <c r="P60" i="6"/>
  <c r="J6" i="14"/>
  <c r="J8" i="14" s="1"/>
  <c r="P38" i="6"/>
  <c r="P40" i="6" s="1"/>
  <c r="P23" i="6"/>
  <c r="J11" i="14"/>
  <c r="J6" i="10"/>
  <c r="J8" i="10"/>
  <c r="J5" i="10"/>
  <c r="J11" i="10" s="1"/>
  <c r="J76" i="10"/>
  <c r="P16" i="6" l="1"/>
  <c r="R20" i="5"/>
  <c r="P29" i="6"/>
  <c r="J9" i="14"/>
  <c r="J10" i="14" s="1"/>
  <c r="J13" i="14" s="1"/>
  <c r="J15" i="14" s="1"/>
  <c r="J12" i="14"/>
  <c r="J14" i="14" s="1"/>
  <c r="J64" i="10"/>
  <c r="J84" i="10" s="1"/>
  <c r="P48" i="6"/>
  <c r="P61" i="6" s="1"/>
  <c r="P62" i="6" s="1"/>
  <c r="R10" i="5"/>
  <c r="J12" i="2"/>
  <c r="J80" i="2"/>
  <c r="J56" i="2"/>
  <c r="J69" i="2"/>
  <c r="J44" i="2"/>
  <c r="G99" i="2"/>
  <c r="G98" i="2"/>
  <c r="G97" i="2"/>
  <c r="G103" i="2"/>
  <c r="R38" i="5" l="1"/>
  <c r="J46" i="10" s="1"/>
  <c r="J15" i="2"/>
  <c r="J21" i="2" s="1"/>
  <c r="J22" i="2" s="1"/>
  <c r="P30" i="6"/>
  <c r="J48" i="2"/>
  <c r="J62" i="2"/>
  <c r="J73" i="2"/>
  <c r="J84" i="2"/>
  <c r="J45" i="2"/>
  <c r="J13" i="2"/>
  <c r="J9" i="10"/>
  <c r="F74" i="10"/>
  <c r="R40" i="5" l="1"/>
  <c r="R51" i="5" s="1"/>
  <c r="J49" i="2"/>
  <c r="J63" i="2"/>
  <c r="J74" i="2"/>
  <c r="J85" i="2"/>
  <c r="J69" i="10"/>
  <c r="G79" i="10"/>
  <c r="G80" i="10"/>
  <c r="G88" i="10"/>
  <c r="G89" i="10"/>
  <c r="G91" i="10"/>
  <c r="G92" i="10"/>
  <c r="J24" i="2" l="1"/>
  <c r="D24" i="2"/>
  <c r="E24" i="2"/>
  <c r="F24" i="2"/>
  <c r="G24" i="2"/>
  <c r="H24" i="2"/>
  <c r="H73" i="13" l="1"/>
  <c r="G73" i="13"/>
  <c r="I36" i="13"/>
  <c r="D36" i="13"/>
  <c r="E76" i="10" l="1"/>
  <c r="F76" i="10"/>
  <c r="D76" i="10"/>
  <c r="E75" i="10"/>
  <c r="F75" i="10"/>
  <c r="D75" i="10"/>
  <c r="E74" i="10"/>
  <c r="D74" i="10"/>
  <c r="D94" i="10"/>
  <c r="E81" i="10"/>
  <c r="F81" i="10"/>
  <c r="D81" i="10"/>
  <c r="E78" i="10"/>
  <c r="F78" i="10"/>
  <c r="D78" i="10"/>
  <c r="E67" i="10"/>
  <c r="E87" i="10" s="1"/>
  <c r="F67" i="10"/>
  <c r="F87" i="10" s="1"/>
  <c r="G67" i="10"/>
  <c r="D67" i="10"/>
  <c r="D87" i="10" s="1"/>
  <c r="E65" i="10"/>
  <c r="E85" i="10" s="1"/>
  <c r="F65" i="10"/>
  <c r="F85" i="10" s="1"/>
  <c r="G65" i="10"/>
  <c r="D65" i="10"/>
  <c r="D85" i="10" s="1"/>
  <c r="E62" i="10"/>
  <c r="E83" i="10" s="1"/>
  <c r="F62" i="10"/>
  <c r="F83" i="10" s="1"/>
  <c r="G62" i="10"/>
  <c r="D62" i="10"/>
  <c r="D83" i="10" s="1"/>
  <c r="E64" i="10"/>
  <c r="E84" i="10" s="1"/>
  <c r="F64" i="10"/>
  <c r="F84" i="10" s="1"/>
  <c r="G64" i="10"/>
  <c r="D64" i="10"/>
  <c r="D84" i="10" s="1"/>
  <c r="E60" i="10"/>
  <c r="F60" i="10"/>
  <c r="G60" i="10"/>
  <c r="D60" i="10"/>
  <c r="D82" i="10" s="1"/>
  <c r="G82" i="10" s="1"/>
  <c r="E58" i="10"/>
  <c r="E77" i="10" s="1"/>
  <c r="F58" i="10"/>
  <c r="F77" i="10" s="1"/>
  <c r="G58" i="10"/>
  <c r="D58" i="10"/>
  <c r="E57" i="10"/>
  <c r="F57" i="10"/>
  <c r="G57" i="10"/>
  <c r="D57" i="10"/>
  <c r="E56" i="10"/>
  <c r="F56" i="10"/>
  <c r="G56" i="10"/>
  <c r="D56" i="10"/>
  <c r="E55" i="10"/>
  <c r="F55" i="10"/>
  <c r="G55" i="10"/>
  <c r="D55" i="10"/>
  <c r="E54" i="10"/>
  <c r="F54" i="10"/>
  <c r="G54" i="10"/>
  <c r="D54" i="10"/>
  <c r="E53" i="10"/>
  <c r="F53" i="10"/>
  <c r="G53" i="10"/>
  <c r="D53" i="10"/>
  <c r="E94" i="10"/>
  <c r="F94" i="10"/>
  <c r="G94" i="10"/>
  <c r="G81" i="10" l="1"/>
  <c r="G84" i="10"/>
  <c r="G74" i="10"/>
  <c r="G85" i="10"/>
  <c r="G78" i="10"/>
  <c r="F90" i="10"/>
  <c r="G76" i="10"/>
  <c r="G75" i="10"/>
  <c r="G77" i="10"/>
  <c r="E90" i="10"/>
  <c r="G83" i="10"/>
  <c r="G87" i="10"/>
  <c r="H69" i="2"/>
  <c r="E56" i="2"/>
  <c r="D56" i="2"/>
  <c r="G20" i="2"/>
  <c r="G19" i="2"/>
  <c r="G18" i="2"/>
  <c r="H56" i="2" l="1"/>
  <c r="E44" i="2"/>
  <c r="D44" i="2"/>
  <c r="E15" i="2"/>
  <c r="F15" i="2"/>
  <c r="D15" i="2"/>
  <c r="D12" i="2"/>
  <c r="D48" i="2" l="1"/>
  <c r="H44" i="2"/>
  <c r="E21" i="2"/>
  <c r="D21" i="2"/>
  <c r="F21" i="2"/>
  <c r="E22" i="2" l="1"/>
  <c r="D22" i="2"/>
  <c r="H46" i="10"/>
  <c r="G46" i="10"/>
  <c r="O56" i="5"/>
  <c r="H9" i="10" l="1"/>
  <c r="H8" i="10"/>
  <c r="H5" i="10"/>
  <c r="H11" i="10" s="1"/>
  <c r="H107" i="2"/>
  <c r="H108" i="2" s="1"/>
  <c r="G106" i="2"/>
  <c r="G104" i="2"/>
  <c r="H83" i="2"/>
  <c r="H82" i="2"/>
  <c r="H77" i="2"/>
  <c r="H72" i="2"/>
  <c r="H71" i="2"/>
  <c r="H59" i="2"/>
  <c r="H57" i="2"/>
  <c r="E62" i="2"/>
  <c r="D62" i="2"/>
  <c r="H47" i="2"/>
  <c r="E45" i="2"/>
  <c r="H13" i="2"/>
  <c r="F13" i="2"/>
  <c r="G5" i="10"/>
  <c r="G11" i="10" s="1"/>
  <c r="F22" i="2" l="1"/>
  <c r="E63" i="2"/>
  <c r="H80" i="2"/>
  <c r="H100" i="2"/>
  <c r="E100" i="2"/>
  <c r="F100" i="2"/>
  <c r="G100" i="2"/>
  <c r="D100" i="2"/>
  <c r="G8" i="10"/>
  <c r="H94" i="10"/>
  <c r="H90" i="10" s="1"/>
  <c r="G90" i="10" s="1"/>
  <c r="D49" i="2"/>
  <c r="D63" i="2"/>
  <c r="D45" i="2"/>
  <c r="E48" i="2"/>
  <c r="G107" i="2"/>
  <c r="G108" i="2" s="1"/>
  <c r="D46" i="10"/>
  <c r="E46" i="10"/>
  <c r="F46" i="10"/>
  <c r="N46" i="10" s="1"/>
  <c r="F69" i="10"/>
  <c r="F9" i="10"/>
  <c r="F8" i="10"/>
  <c r="D8" i="10"/>
  <c r="E8" i="10"/>
  <c r="P46" i="10" l="1"/>
  <c r="E49" i="2"/>
  <c r="H81" i="2"/>
  <c r="H84" i="2"/>
  <c r="H85" i="2" s="1"/>
  <c r="H45" i="2"/>
  <c r="H69" i="10"/>
  <c r="H22" i="2"/>
  <c r="H70" i="2"/>
  <c r="H62" i="2"/>
  <c r="H48" i="2"/>
  <c r="H73" i="2"/>
  <c r="F5" i="10"/>
  <c r="F11" i="10" s="1"/>
  <c r="E5" i="10"/>
  <c r="E11" i="10" s="1"/>
  <c r="D5" i="10"/>
  <c r="D11" i="10" s="1"/>
  <c r="H49" i="2" l="1"/>
  <c r="H63" i="2"/>
  <c r="H74" i="2"/>
  <c r="K30" i="6"/>
  <c r="L30" i="6"/>
  <c r="M30" i="6" l="1"/>
  <c r="H9" i="5" l="1"/>
  <c r="F9" i="5"/>
  <c r="D9" i="5"/>
  <c r="I52" i="5"/>
  <c r="I28" i="5"/>
  <c r="H19" i="5"/>
  <c r="J19" i="5"/>
  <c r="D19" i="5"/>
  <c r="F16" i="6" l="1"/>
  <c r="F48" i="6"/>
  <c r="F60" i="6"/>
  <c r="H16" i="6"/>
  <c r="H60" i="6"/>
  <c r="H48" i="6"/>
  <c r="G16" i="6"/>
  <c r="G60" i="6"/>
  <c r="G48" i="6"/>
  <c r="H61" i="6" l="1"/>
  <c r="H62" i="6" s="1"/>
  <c r="F61" i="6"/>
  <c r="F62" i="6" s="1"/>
  <c r="G61" i="6"/>
  <c r="G62" i="6" s="1"/>
  <c r="E13" i="2" l="1"/>
  <c r="D9" i="10"/>
  <c r="D13" i="2" l="1"/>
  <c r="G13" i="2"/>
  <c r="E69" i="10"/>
  <c r="E9" i="10"/>
  <c r="D69" i="10" l="1"/>
  <c r="G9" i="10"/>
  <c r="G21" i="2" l="1"/>
  <c r="L16" i="14" s="1"/>
  <c r="K16" i="14" l="1"/>
  <c r="G69" i="10"/>
  <c r="G22" i="2"/>
  <c r="K15" i="14" l="1"/>
  <c r="K14" i="14"/>
  <c r="F29" i="10"/>
  <c r="G41" i="10"/>
  <c r="F22" i="10"/>
  <c r="F35" i="10"/>
  <c r="N35" i="10" s="1"/>
  <c r="G22" i="10"/>
  <c r="G29" i="10"/>
  <c r="F41" i="10"/>
  <c r="N41" i="10" s="1"/>
  <c r="G35" i="10"/>
  <c r="N29" i="10" l="1"/>
  <c r="H41" i="10"/>
  <c r="H22" i="10"/>
  <c r="H29" i="10"/>
  <c r="H35" i="10"/>
  <c r="G17" i="10"/>
  <c r="F17" i="10"/>
  <c r="H17" i="10" l="1"/>
  <c r="N17" i="10"/>
  <c r="R60" i="6"/>
  <c r="R61" i="6" s="1"/>
  <c r="R62" i="6" s="1"/>
  <c r="L10" i="14" l="1"/>
  <c r="L13" i="14" s="1"/>
  <c r="L15" i="14" s="1"/>
  <c r="L12" i="14"/>
  <c r="L14" i="14" s="1"/>
  <c r="L65" i="10" l="1"/>
  <c r="L85" i="10"/>
  <c r="V38" i="5" l="1"/>
  <c r="V40" i="5" s="1"/>
  <c r="X38" i="5" l="1"/>
  <c r="X40" i="5" s="1"/>
  <c r="T35" i="5"/>
  <c r="L68" i="10" l="1"/>
  <c r="L93" i="10" l="1"/>
  <c r="T42" i="5"/>
  <c r="Y38" i="5" l="1"/>
  <c r="Y40" i="5" s="1"/>
  <c r="Y43" i="5" s="1"/>
  <c r="Q24" i="2" s="1"/>
  <c r="L60" i="10" l="1"/>
  <c r="W38" i="5" l="1"/>
  <c r="T30" i="5"/>
  <c r="R37" i="13"/>
  <c r="R43" i="13" s="1"/>
  <c r="R68" i="13" s="1"/>
  <c r="R73" i="13" s="1"/>
  <c r="L82" i="10"/>
  <c r="W40" i="5" l="1"/>
  <c r="T38" i="5"/>
  <c r="L46" i="10" s="1"/>
  <c r="M94" i="10"/>
  <c r="O72" i="10"/>
  <c r="O46" i="10" l="1"/>
  <c r="Q46" i="10"/>
  <c r="M69" i="10"/>
  <c r="W43" i="5"/>
  <c r="T40" i="5"/>
  <c r="X43" i="5"/>
  <c r="P24" i="2" s="1"/>
  <c r="V43" i="5"/>
  <c r="N24" i="2" s="1"/>
  <c r="O24" i="2" l="1"/>
  <c r="L24" i="2" s="1"/>
  <c r="T43" i="5"/>
</calcChain>
</file>

<file path=xl/sharedStrings.xml><?xml version="1.0" encoding="utf-8"?>
<sst xmlns="http://schemas.openxmlformats.org/spreadsheetml/2006/main" count="1027" uniqueCount="611">
  <si>
    <t>FY 2020</t>
  </si>
  <si>
    <t>Q1 2020</t>
  </si>
  <si>
    <t>Q2 2020</t>
  </si>
  <si>
    <t>Q3 2020</t>
  </si>
  <si>
    <t>Q4 2020</t>
  </si>
  <si>
    <t>Q1 2021</t>
  </si>
  <si>
    <t>Communications and Social</t>
  </si>
  <si>
    <t>Total revenue</t>
  </si>
  <si>
    <t>Total operating expenses</t>
  </si>
  <si>
    <t>Games</t>
  </si>
  <si>
    <t>Edtech</t>
  </si>
  <si>
    <t>New initiatives</t>
  </si>
  <si>
    <t>Eliminations</t>
  </si>
  <si>
    <t>Online advertising</t>
  </si>
  <si>
    <t>MMO games</t>
  </si>
  <si>
    <t>Community IVAS</t>
  </si>
  <si>
    <t>Personnel expenses</t>
  </si>
  <si>
    <t>Agent/partner fees</t>
  </si>
  <si>
    <t>Marketing expenses</t>
  </si>
  <si>
    <t>Server hosting expenses</t>
  </si>
  <si>
    <t>Professional services</t>
  </si>
  <si>
    <t>Other revenue</t>
  </si>
  <si>
    <t>Depreciation and amortisation</t>
  </si>
  <si>
    <t>-</t>
  </si>
  <si>
    <t>Other operating expenses</t>
  </si>
  <si>
    <t>Share of loss of equity accounted associates and joint ventures</t>
  </si>
  <si>
    <t>Finance income</t>
  </si>
  <si>
    <t>Finance expenses</t>
  </si>
  <si>
    <t>Goodwill impairment</t>
  </si>
  <si>
    <t>Gain on remeasurement of previously held interest in equity accounted associate</t>
  </si>
  <si>
    <t>Income tax benefit/(expense)</t>
  </si>
  <si>
    <t>Attributable to:</t>
  </si>
  <si>
    <t>Equity holders of the parent</t>
  </si>
  <si>
    <t>Other comprehensive income that may be reclassified to profit or loss in subsequent periods</t>
  </si>
  <si>
    <t>Exchange differences on translation of foreign operations:</t>
  </si>
  <si>
    <t>Differences arising during the period</t>
  </si>
  <si>
    <t>Total other comprehensive income, net of tax effect of 0</t>
  </si>
  <si>
    <t>Total comprehensive loss, net of tax</t>
  </si>
  <si>
    <t>Loss per share, in RUB:</t>
  </si>
  <si>
    <t>Basic loss per share attributable to ordinary equity holders of the parent</t>
  </si>
  <si>
    <t>Diluted loss per share attributable to ordinary equity holders of the parent</t>
  </si>
  <si>
    <t>n/a</t>
  </si>
  <si>
    <t>FY 2019</t>
  </si>
  <si>
    <t>Impairment of intangible assets</t>
  </si>
  <si>
    <t>Gain on joint ventures formation</t>
  </si>
  <si>
    <t>Net gain on loss of control in subsidiaries</t>
  </si>
  <si>
    <t>Net (loss)/gain on disposal of intangible assets</t>
  </si>
  <si>
    <t xml:space="preserve"> n/a</t>
  </si>
  <si>
    <t>ASSETS</t>
  </si>
  <si>
    <t>Non-current assets</t>
  </si>
  <si>
    <t>Investments in equity accounted associates and joint ventures</t>
  </si>
  <si>
    <t>Goodwill</t>
  </si>
  <si>
    <t>Right-of-use assets</t>
  </si>
  <si>
    <t>Other intangible assets</t>
  </si>
  <si>
    <t>Property and equipment</t>
  </si>
  <si>
    <t>Financial assets at fair value through profit or loss</t>
  </si>
  <si>
    <t>Deferred income tax assets</t>
  </si>
  <si>
    <t>Advance under office lease contract</t>
  </si>
  <si>
    <t>Total non-current assets</t>
  </si>
  <si>
    <t>Current assets</t>
  </si>
  <si>
    <t>Trade accounts receivable</t>
  </si>
  <si>
    <t xml:space="preserve">Prepaid income tax </t>
  </si>
  <si>
    <t>Prepaid expenses and advances to suppliers</t>
  </si>
  <si>
    <t>Other current assets</t>
  </si>
  <si>
    <t>Cash and cash equivalents</t>
  </si>
  <si>
    <t>Assets held for sale</t>
  </si>
  <si>
    <t>Total current assets</t>
  </si>
  <si>
    <t>Total assets</t>
  </si>
  <si>
    <t>EQUITY AND LIABILITIES</t>
  </si>
  <si>
    <t>Equity attributable to equity holders of the parent</t>
  </si>
  <si>
    <t>Issued capital</t>
  </si>
  <si>
    <t>Share premium</t>
  </si>
  <si>
    <t>Treasury shares</t>
  </si>
  <si>
    <t>Retained earnings</t>
  </si>
  <si>
    <t>Foreign currency translation reserve</t>
  </si>
  <si>
    <t>Total equity attributable to equity holders of the parent</t>
  </si>
  <si>
    <t>Non-controlling interests</t>
  </si>
  <si>
    <t>Total equity</t>
  </si>
  <si>
    <t>Non-current liabilities</t>
  </si>
  <si>
    <t>Deferred income tax liabilities</t>
  </si>
  <si>
    <t>Deferred revenue</t>
  </si>
  <si>
    <t>Non-current lease liabilities</t>
  </si>
  <si>
    <t>Non-current financial liabilities at fair value through profit or loss</t>
  </si>
  <si>
    <t>Long-term interest-bearing loans and bonds</t>
  </si>
  <si>
    <t>Other non-current liabilities</t>
  </si>
  <si>
    <t>Total non-current liabilities</t>
  </si>
  <si>
    <t>Current liabilities</t>
  </si>
  <si>
    <t>Trade accounts payable</t>
  </si>
  <si>
    <t>Income tax payable</t>
  </si>
  <si>
    <t>VAT and other taxes payable</t>
  </si>
  <si>
    <t>Deferred revenue and customer advances</t>
  </si>
  <si>
    <t>Short-term portion of long-term interest-bearing loans</t>
  </si>
  <si>
    <t>Current lease liabilities</t>
  </si>
  <si>
    <t>Other payables, accrued expenses and contingent consideration liabilities</t>
  </si>
  <si>
    <t>Liabilities directly associated with assets held for sale</t>
  </si>
  <si>
    <t>Total current liabilities</t>
  </si>
  <si>
    <t>Total liabilities</t>
  </si>
  <si>
    <t>Total equity and liabilities</t>
  </si>
  <si>
    <t xml:space="preserve">Cash flows from operating activities </t>
  </si>
  <si>
    <t xml:space="preserve">Net gain on financial assets and liabilities at fair value through profit or loss </t>
  </si>
  <si>
    <t>Gain on remeasurement of previously held interest in equity accounted associates</t>
  </si>
  <si>
    <t>Other non-cash items</t>
  </si>
  <si>
    <t>Change in operating assets and liabilities:</t>
  </si>
  <si>
    <t>Operating cash flows before interest, income taxes and contingent consideration settlement</t>
  </si>
  <si>
    <t>Interest received</t>
  </si>
  <si>
    <t>Interest paid</t>
  </si>
  <si>
    <t xml:space="preserve">Income tax paid </t>
  </si>
  <si>
    <t xml:space="preserve">Net cash provided by operating activities </t>
  </si>
  <si>
    <t>Cash flows from investing activities:</t>
  </si>
  <si>
    <t>Cash paid for property and equipment</t>
  </si>
  <si>
    <t>Cash paid for intangible assets</t>
  </si>
  <si>
    <t>Dividends received from equity accounted associates</t>
  </si>
  <si>
    <t>Loans issued</t>
  </si>
  <si>
    <t>Loans collected</t>
  </si>
  <si>
    <t xml:space="preserve">Cash paid for acquisitions of subsidiaries, net of cash acquired </t>
  </si>
  <si>
    <t xml:space="preserve">Cash paid for investments in equity accounted associates </t>
  </si>
  <si>
    <t>Net cash used in investing activities</t>
  </si>
  <si>
    <t>Cash flows from financing activities:</t>
  </si>
  <si>
    <t>Repayment of lease liabilities</t>
  </si>
  <si>
    <t>Loans repaid</t>
  </si>
  <si>
    <t>Cash paid for non-controlling interests in subsidiaries</t>
  </si>
  <si>
    <t>Dividends paid by subsidiaries to non-controlling shareholders</t>
  </si>
  <si>
    <t xml:space="preserve">Net cash used in financing activities </t>
  </si>
  <si>
    <t>Effect of exchange differences on cash balances</t>
  </si>
  <si>
    <t>Cash and cash equivalents at the beginning of the period</t>
  </si>
  <si>
    <t>Cash and cash equivalents at the end of the period</t>
  </si>
  <si>
    <t>Aliexpress Russia JV</t>
  </si>
  <si>
    <t>O2O JV</t>
  </si>
  <si>
    <t>Uchi.ru</t>
  </si>
  <si>
    <t>Table of Contents:</t>
  </si>
  <si>
    <t>PnL (IFRS)</t>
  </si>
  <si>
    <t>BS (IFRS)</t>
  </si>
  <si>
    <t>CF (IFRS)</t>
  </si>
  <si>
    <t>Back to Contents</t>
  </si>
  <si>
    <t>Total Group</t>
  </si>
  <si>
    <t>9m 2020</t>
  </si>
  <si>
    <t>Q2 2021</t>
  </si>
  <si>
    <t>Short-term deposits </t>
  </si>
  <si>
    <t>Other non-operating gain/(loss)</t>
  </si>
  <si>
    <t>Loss on remeasurement of financial instruments</t>
  </si>
  <si>
    <t>Сash settled and equity settled share based payments</t>
  </si>
  <si>
    <t>Change in accounts receivable</t>
  </si>
  <si>
    <t>Dividends received from venture capital investments</t>
  </si>
  <si>
    <t>Short-term time deposits</t>
  </si>
  <si>
    <t>Net gain on disposal of subsidiaries</t>
  </si>
  <si>
    <t>Dividend revenue from venture capital investments</t>
  </si>
  <si>
    <t xml:space="preserve">(Reversal of impairment) / impairment of equity accounted associates </t>
  </si>
  <si>
    <t>Other non-operating loss</t>
  </si>
  <si>
    <t>Settlement of contingent consideration of business combinations</t>
  </si>
  <si>
    <t>Settlement of initial fair value of the contingent consideration at acquisition date</t>
  </si>
  <si>
    <t>Proceeds from disposal of subsidiaries, net of cash disposed</t>
  </si>
  <si>
    <t>Proceeds from issuance of GDR, net of issuance costs paid</t>
  </si>
  <si>
    <t>Cash paid for treasury shares</t>
  </si>
  <si>
    <t xml:space="preserve">Education technology services </t>
  </si>
  <si>
    <t>Segments Performance</t>
  </si>
  <si>
    <t>Q3 2021</t>
  </si>
  <si>
    <t>Inventories</t>
  </si>
  <si>
    <t>9m 2021</t>
  </si>
  <si>
    <t>Long-term loans issued</t>
  </si>
  <si>
    <t>Proceeds from bonds issued</t>
  </si>
  <si>
    <t>Cash received from disposal of non-controlling interests in subsidiaries</t>
  </si>
  <si>
    <t>Net gain/(loss) on financial assets and liabilities at fair value through profit or loss</t>
  </si>
  <si>
    <t>Net loss on venture capital investments*</t>
  </si>
  <si>
    <t>Note: As of 30 September, 2021, we reassessed the probability of successfully completing the Payments and Financial Services JVs deal in its current structure as agreed in February 2021 as not highly probable. Hence, we ceased to classify assets and liabilities related to Money.Mail.Ru, VK Pay and InPlat as held for sale. The previous quarters’ numbers were adjusted accordingly.</t>
  </si>
  <si>
    <t>3m 2020</t>
  </si>
  <si>
    <t>6m 2020</t>
  </si>
  <si>
    <t>3m 2021</t>
  </si>
  <si>
    <t>6m 2021</t>
  </si>
  <si>
    <t>Net gain/(loss) on disposal of intangible assets</t>
  </si>
  <si>
    <t>Net foreign exchange gain/(loss)</t>
  </si>
  <si>
    <t xml:space="preserve">Reversal of impairment / (impairment) of equity accounted associates </t>
  </si>
  <si>
    <t>Net foreign exchange (gain)/loss</t>
  </si>
  <si>
    <t>Revenue</t>
  </si>
  <si>
    <t>Changes in deferred revenues</t>
  </si>
  <si>
    <t>Adjusted revenue</t>
  </si>
  <si>
    <t>Adjustments</t>
  </si>
  <si>
    <t>Share-based payment transactions</t>
  </si>
  <si>
    <t>Other</t>
  </si>
  <si>
    <t>Adjusted EBITDA</t>
  </si>
  <si>
    <t>Expected credit loss on consideration receivable</t>
  </si>
  <si>
    <t>Group Adjusted EBITDA</t>
  </si>
  <si>
    <t>Consolidated loss before income tax expense under IFRS</t>
  </si>
  <si>
    <t>Group Adjusted revenue</t>
  </si>
  <si>
    <t>Q4 2021</t>
  </si>
  <si>
    <t>FY 2021</t>
  </si>
  <si>
    <t>Description of changes</t>
  </si>
  <si>
    <t>Reconciliations</t>
  </si>
  <si>
    <t>Adjusted revenue/Bookings</t>
  </si>
  <si>
    <t>Group consolidated revenue under IFRS</t>
  </si>
  <si>
    <t>Umskul</t>
  </si>
  <si>
    <t>Non-allocated</t>
  </si>
  <si>
    <t>Impairment of fair value adjustments to intangible assets</t>
  </si>
  <si>
    <t>Net gain on financial assets and liabilities at fair value through profit or loss</t>
  </si>
  <si>
    <t>Net gain on disposal of subsidiary</t>
  </si>
  <si>
    <t>Impairment of equity accounted associates</t>
  </si>
  <si>
    <t>Net loss on disposal of intangible assets</t>
  </si>
  <si>
    <t>Net foreign exchange (loss)/gain</t>
  </si>
  <si>
    <t>Amortisation of fair value adjustments to intangible assets</t>
  </si>
  <si>
    <t>Net loss on financial liabilities at amortised cost</t>
  </si>
  <si>
    <t>Differences in recognition of net share in loss of equity accounted associates and joint ventures</t>
  </si>
  <si>
    <t>Tax effect of the adjustments</t>
  </si>
  <si>
    <t>Amortization of PPA</t>
  </si>
  <si>
    <t>Share-based payments (AER)</t>
  </si>
  <si>
    <t>Long-term incentive plan (Samokat)</t>
  </si>
  <si>
    <t>Forex and other adjustments</t>
  </si>
  <si>
    <t>Expected credit loss allowance on trade receivables</t>
  </si>
  <si>
    <t xml:space="preserve">Loss on remeasurement of financial instruments </t>
  </si>
  <si>
    <t>Other non-operating loss/(gain)</t>
  </si>
  <si>
    <t>Increase in financial assets &amp; liabilities at fair value through profit or loss</t>
  </si>
  <si>
    <t>Loans received, net of bank commission</t>
  </si>
  <si>
    <t>Including Share of loss of equity accounted associates and joint ventures:</t>
  </si>
  <si>
    <t>Adjusted Net profit/ (loss)</t>
  </si>
  <si>
    <t>Adjusted EBITDA margin, %</t>
  </si>
  <si>
    <t>Consolidated net profit under IFRS</t>
  </si>
  <si>
    <t>Group Adjusted net profit</t>
  </si>
  <si>
    <t>Share of O2O JV net profit under IFRS</t>
  </si>
  <si>
    <t>Share of O2O JV Adjusted net profit</t>
  </si>
  <si>
    <t>Share of Uchi.ru net profit under IFRS</t>
  </si>
  <si>
    <t>Share of Uchi.ru Adjusted net profit</t>
  </si>
  <si>
    <t>Share of Umskul net profit under IFRS</t>
  </si>
  <si>
    <t>Share of Umskul Adjusted net profit</t>
  </si>
  <si>
    <t>Q1 2022</t>
  </si>
  <si>
    <t>3m 2022</t>
  </si>
  <si>
    <t>Barter revenue</t>
  </si>
  <si>
    <t>Expected credit loss allowance on cash and cash equivalents</t>
  </si>
  <si>
    <t>Gross and net debt</t>
  </si>
  <si>
    <t>Interest-bearing loans and bonds</t>
  </si>
  <si>
    <t>Gross debt excl. lease liabilities</t>
  </si>
  <si>
    <t>Lease liabilities</t>
  </si>
  <si>
    <t>Gross debt incl. lease liabilities</t>
  </si>
  <si>
    <t>Net debt excl. lease liabilities</t>
  </si>
  <si>
    <t>Net debt incl. lease liabilities</t>
  </si>
  <si>
    <t>Net debt excl. LL / Adjusted EBITDA LTM</t>
  </si>
  <si>
    <t>Net debt incl. LL / Adjusted EBITDA LTM</t>
  </si>
  <si>
    <t>Adjusted EBITDA LTM</t>
  </si>
  <si>
    <t>Expected credit loss on restricted cash</t>
  </si>
  <si>
    <t>Leverage</t>
  </si>
  <si>
    <t>Barter revenues</t>
  </si>
  <si>
    <t xml:space="preserve">Net (decrease)/increase in cash and cash equivalents </t>
  </si>
  <si>
    <t>Q2 2022</t>
  </si>
  <si>
    <t>Current financial liabilities at fair value through profit or loss</t>
  </si>
  <si>
    <t>6m 2022</t>
  </si>
  <si>
    <t>Other operating income</t>
  </si>
  <si>
    <t>Total operating expenses, net</t>
  </si>
  <si>
    <t>Итого по группе</t>
  </si>
  <si>
    <t>Выручка</t>
  </si>
  <si>
    <t>Корректировки</t>
  </si>
  <si>
    <t>Бартерная выручка</t>
  </si>
  <si>
    <t>Изменение отложенной выручки</t>
  </si>
  <si>
    <t>Выручка от внешних продаж</t>
  </si>
  <si>
    <t>Выручка по операциям между сегментами</t>
  </si>
  <si>
    <t>Итого операционные расходы</t>
  </si>
  <si>
    <t>Платежи, основанные на акциях</t>
  </si>
  <si>
    <t>Резерв под ожидаемые кредитные убытки по вознаграждению к получению</t>
  </si>
  <si>
    <t>Прочее</t>
  </si>
  <si>
    <t>Чистая прибыль/(убыток)</t>
  </si>
  <si>
    <t xml:space="preserve">В том числе доля в убытке ассоциированных организаций и совместных предприятий, учитываемых по методу долевого участия: </t>
  </si>
  <si>
    <t>АлиЭкспресс Россия (СП)</t>
  </si>
  <si>
    <t>O2O Холдинг (СП)</t>
  </si>
  <si>
    <t>Умскул (АО)</t>
  </si>
  <si>
    <t>Учи.ру (АО)</t>
  </si>
  <si>
    <t>Скорректированный чистый убыток Группы</t>
  </si>
  <si>
    <t>Социальные сети и коммуникационные сервисы</t>
  </si>
  <si>
    <t>Элиминации</t>
  </si>
  <si>
    <t>Не распределено</t>
  </si>
  <si>
    <t>Новые инициативы</t>
  </si>
  <si>
    <t>ММО игры</t>
  </si>
  <si>
    <t>1кв 2021</t>
  </si>
  <si>
    <t>2кв 2021</t>
  </si>
  <si>
    <t>Операционные сегменты, млн руб.</t>
  </si>
  <si>
    <t>3кв 2021</t>
  </si>
  <si>
    <t>4кв 2021</t>
  </si>
  <si>
    <t>1кв 2022</t>
  </si>
  <si>
    <t>2кв 2022</t>
  </si>
  <si>
    <t>1кв 2020</t>
  </si>
  <si>
    <t>2кв 2020</t>
  </si>
  <si>
    <t>3кв 2020</t>
  </si>
  <si>
    <t>4кв 2020</t>
  </si>
  <si>
    <t>Консолидированный отчет о совокупном доходе, млн руб.</t>
  </si>
  <si>
    <t xml:space="preserve">Онлайн реклама </t>
  </si>
  <si>
    <t>Пользовательские платежи</t>
  </si>
  <si>
    <t>Образовательные технологии</t>
  </si>
  <si>
    <t>Прочая выручка</t>
  </si>
  <si>
    <t>Итого выручка</t>
  </si>
  <si>
    <t>Чистый убыток от вложений в совместные предприятия*</t>
  </si>
  <si>
    <t>Расходы на персонал</t>
  </si>
  <si>
    <t>Вознаграждение агентам/партнерам</t>
  </si>
  <si>
    <t>Маркетинговые расходы</t>
  </si>
  <si>
    <t>Расходы на хостинг серверов</t>
  </si>
  <si>
    <t>Профессиональные услуги</t>
  </si>
  <si>
    <t>Прочие операционные доходы</t>
  </si>
  <si>
    <t>Прочие операционные расходы</t>
  </si>
  <si>
    <t>Итого операционные расходы, нетто</t>
  </si>
  <si>
    <t>Износ и амортизация</t>
  </si>
  <si>
    <t>Обесценение нематериальных активов</t>
  </si>
  <si>
    <t>Доля в убытке ассоциированных организаций и совместных предприятий, учитываемых по методу долевого участия</t>
  </si>
  <si>
    <t>Финансовые доходы</t>
  </si>
  <si>
    <t>Финансовые расходы</t>
  </si>
  <si>
    <t>Прочие внереализационные доходы/(расходы)</t>
  </si>
  <si>
    <t>Обесценение гудвила</t>
  </si>
  <si>
    <t>Чистый (убыток)/прибыль от финансовых активов и обязательств, оцениваемых по справедливой стоимости через прибыль или убыток</t>
  </si>
  <si>
    <t>Обесценение ассоциированных организаций и совместных предприятий, учитываемых по методу долевого участия</t>
  </si>
  <si>
    <t>Чистый убыток от выбытия нематериальных активов</t>
  </si>
  <si>
    <t>Чистый (убыток)/прибыль от выбытия нематериальных активов</t>
  </si>
  <si>
    <t>Чистая прибыль от потери контроля над дочерними компаниями</t>
  </si>
  <si>
    <t>Убыток от переоценки финансовых инструментов</t>
  </si>
  <si>
    <t>Резерв под ожидаемые кредитные убытки по денежным средствам с ограниченным правом использования</t>
  </si>
  <si>
    <t>(Расходы)/доходы по налогу на прибыль</t>
  </si>
  <si>
    <t>Приходящийся на:</t>
  </si>
  <si>
    <t>Акционеров материнской компании</t>
  </si>
  <si>
    <t>Неконтролирующие доли участия</t>
  </si>
  <si>
    <t>Итого прочий совокупный убыток, который может быть переклассифицирован в состав прибыли или убытка в последующих периодах</t>
  </si>
  <si>
    <t>Влияние пересчета валюты совместных предприятий Группы в валюту представления</t>
  </si>
  <si>
    <t>Разницы, возникшие в течение периода</t>
  </si>
  <si>
    <t>Итого прочий совокупный убыток за вычетом влияния налога на прибыль в сумме 0</t>
  </si>
  <si>
    <t>Итого совокупный убыток, за вычетом налога на прибыль</t>
  </si>
  <si>
    <t>Прибыль/(убыток) на акцию (в руб.):</t>
  </si>
  <si>
    <t>Базовая прибыль/(убыток) на акцию, приходящийся на держателей обыкновенных акций материнской компании</t>
  </si>
  <si>
    <t>Разводненная прибыль на акцию, приходящаяся на держателей обыкновенных акций материнской компании</t>
  </si>
  <si>
    <t>Отчет о финансовом положении, млн руб.</t>
  </si>
  <si>
    <t>АКТИВЫ</t>
  </si>
  <si>
    <t xml:space="preserve">Внеоборотные активы </t>
  </si>
  <si>
    <t>Инвестиции в ассоциированные организации и совместные предприятия, учитываемые по методу долевого участия</t>
  </si>
  <si>
    <t>Гудвил</t>
  </si>
  <si>
    <t>Активы в форме права пользования</t>
  </si>
  <si>
    <t>Прочие нематериальные активы</t>
  </si>
  <si>
    <t>Основные средства</t>
  </si>
  <si>
    <t>Финансовые активы, оцениваемые по справедливой стоимости через прибыль или убыток</t>
  </si>
  <si>
    <t>Отложенные налоговые активы</t>
  </si>
  <si>
    <t>Долгосрочные займы выданные</t>
  </si>
  <si>
    <t>Авансовые платежи по договорам аренды офисных помещений</t>
  </si>
  <si>
    <t>Оборотные активы</t>
  </si>
  <si>
    <t>Торговая дебиторская задолженность</t>
  </si>
  <si>
    <t>Предоплата по налогу на прибыль</t>
  </si>
  <si>
    <t>Итого внеоборотные активы</t>
  </si>
  <si>
    <t>Расходы будущих периодов и авансы поставщикам</t>
  </si>
  <si>
    <t>Займы выданные</t>
  </si>
  <si>
    <t>Запасы</t>
  </si>
  <si>
    <t>Прочие оборотные активы</t>
  </si>
  <si>
    <t>Денежные средства и их эквиваленты</t>
  </si>
  <si>
    <t>Активы, предназначенные для продажи</t>
  </si>
  <si>
    <t>Краткосрочные депозиты</t>
  </si>
  <si>
    <t>Итого оборотные активы</t>
  </si>
  <si>
    <t>Итого активы</t>
  </si>
  <si>
    <t>Капитал и обязательства</t>
  </si>
  <si>
    <t>Капитал, приходящийся на акционеров материнской компании</t>
  </si>
  <si>
    <t>Уставный капитал</t>
  </si>
  <si>
    <t>Эмиссионный доход</t>
  </si>
  <si>
    <t>Собственные акции, выкупленные у акционеров</t>
  </si>
  <si>
    <t>Нераспределенная прибыль</t>
  </si>
  <si>
    <t>Резерв по пересчету иностранных операций в валюту представления</t>
  </si>
  <si>
    <t>Итого капитал, приходящийся на акционеров материнской компании</t>
  </si>
  <si>
    <t>Итого капитал</t>
  </si>
  <si>
    <t>Долгосрочные обязательства</t>
  </si>
  <si>
    <t>Отложенные налоговые обязательства</t>
  </si>
  <si>
    <t>Отложенная выручка</t>
  </si>
  <si>
    <t>Долгосрочные обязательства по аренде</t>
  </si>
  <si>
    <t>Долгосрочные финансовые обязательства, оцениваемые по справедливой стоимости через прибыль или убыток</t>
  </si>
  <si>
    <t>Долгосрочные процентные кредиты и облигации</t>
  </si>
  <si>
    <t>Прочие долгосрочные обязательства</t>
  </si>
  <si>
    <t>Итого долгорочные обязательства</t>
  </si>
  <si>
    <t>Краткосрочные обязательства</t>
  </si>
  <si>
    <t>Торговая кредиторская задолженность</t>
  </si>
  <si>
    <t>Обязательства по налогу на прибыль</t>
  </si>
  <si>
    <t>НДС и прочие налоговые обязательства</t>
  </si>
  <si>
    <t>Отложенная выручка и авансы полученные от клиентов</t>
  </si>
  <si>
    <t>Краткосрочные процентные кредиты и облигации</t>
  </si>
  <si>
    <t>Краткосрочные обязательства по аренде</t>
  </si>
  <si>
    <t>Краткосрочные финансовые обязательства, оцениваемые по справедливой стоимости через прибыль или убыток</t>
  </si>
  <si>
    <t>Прочие краткосрочные обязательства и начисленные расходы</t>
  </si>
  <si>
    <t>Итого краткосрочные обязательства</t>
  </si>
  <si>
    <t>Итого обязательства</t>
  </si>
  <si>
    <t>Итого капитал и обязательства</t>
  </si>
  <si>
    <t>Обязательства, непосредственно связанные с активами, предназначенными для продажи</t>
  </si>
  <si>
    <t>Отчет о движении денежных средства, млн руб.</t>
  </si>
  <si>
    <t>Денежные потоки от операционной деятельности</t>
  </si>
  <si>
    <t xml:space="preserve">Финансовые расходы </t>
  </si>
  <si>
    <t>Резерв под ожидаемые кредитные убытки по торговой дебиторской задолженности</t>
  </si>
  <si>
    <t>Чистый убыток/(прибыль) от финансовых активов и обязательств, оцениваемых по справедливой стоимости через прибыль или убыток</t>
  </si>
  <si>
    <t>Чистая прибыль от выбытия дочерних организаций</t>
  </si>
  <si>
    <t>Доход от переоценки ранее имевшихся долей участия в ассоциированных организациях, учитываемых по методу долевого участия</t>
  </si>
  <si>
    <t xml:space="preserve">Убыток от переоценки финансовых инструментов </t>
  </si>
  <si>
    <t xml:space="preserve">Чистый убыток от курсовых разниц </t>
  </si>
  <si>
    <t>Платежи, основанные на акциях, расчеты по которым производятся долевыми инструментами и денежными средствами</t>
  </si>
  <si>
    <t>Прочие неденежные статьи</t>
  </si>
  <si>
    <t xml:space="preserve">Изменения в операционных активах и обязательствах </t>
  </si>
  <si>
    <t>Изменение дебиторской задолженности</t>
  </si>
  <si>
    <t>Изменение расходов будущих периодов и авансов поставщикам</t>
  </si>
  <si>
    <t>Изменение прочих активов</t>
  </si>
  <si>
    <t>Изменение краткосрочных обязательств и начисленных расходов</t>
  </si>
  <si>
    <t>Изменение прочих внеоборотных активов</t>
  </si>
  <si>
    <t>Изменение отложенной выручки и авансов от покупателей</t>
  </si>
  <si>
    <t>Увеличение финансовых активов, оцениваемых по справедливой стоимости через прибыль или убыток</t>
  </si>
  <si>
    <t xml:space="preserve">Денежные потоки от операционной деятельности до уплаты процентов и налога на прибыль </t>
  </si>
  <si>
    <t>Проценты полученные</t>
  </si>
  <si>
    <t>Проценты уплаченные</t>
  </si>
  <si>
    <t>Налог на прибыль уплаченный</t>
  </si>
  <si>
    <t>Чистые денежные средства, полученные от операционной деятельности</t>
  </si>
  <si>
    <t>Денежные потоки от инвестиционной деятельности</t>
  </si>
  <si>
    <t>Денежные средства, уплаченные за основные средства</t>
  </si>
  <si>
    <t>Денежные средства, уплаченные за нематериальные активы</t>
  </si>
  <si>
    <t>Дивиденды, полученные от ассоциированных организаций, учитываемых по методу долевого участия</t>
  </si>
  <si>
    <t>Займы полученные</t>
  </si>
  <si>
    <t>Денежные средства, уплаченные за приобретение дочерних организаций, за вычетом полученных денежных средств</t>
  </si>
  <si>
    <t>Поступления от выбытия дочерних организаций, за вычетом выбывших денежных средств</t>
  </si>
  <si>
    <t>Денежные средства, уплаченные за инвестиции в ассоциированные организации и совместные предприятия, учитываемые по методу долевого участия</t>
  </si>
  <si>
    <t>Чистые денежные средства, использованные в инвестиционной деятельности</t>
  </si>
  <si>
    <t>Денежные потоки от финансовой деятельности</t>
  </si>
  <si>
    <t>Погашение обязательств по аренде</t>
  </si>
  <si>
    <t>Займы погашенные</t>
  </si>
  <si>
    <t>Поступления от выпуска облигаций</t>
  </si>
  <si>
    <t>Поступления от выпуска ГДР, за вычетом затрат на выпуск</t>
  </si>
  <si>
    <t>Поступление денежных средств в результате выбытия неконтролирующих долей участия в дочерних организациях</t>
  </si>
  <si>
    <t>Денежные средства, уплаченные за неконтролирующие доли участия в дочерних организациях</t>
  </si>
  <si>
    <t>Дивиденды, уплаченные неконтролирующим акционерам дочерних организаций</t>
  </si>
  <si>
    <t>Чистые денежные средства, использованные в финансовой деятельности</t>
  </si>
  <si>
    <t>Влияние изменений валютных курсов на денежные средства и их эквиваленты</t>
  </si>
  <si>
    <t>Чистое (уменьшение)/увеличение денежных средств и их эквивалентов</t>
  </si>
  <si>
    <t xml:space="preserve">Изменение резерва под ожидаемые кредитные убытки по денежным средствам </t>
  </si>
  <si>
    <t>Денежные средства и их эквиваленты на начало периода</t>
  </si>
  <si>
    <t>Денежные средства и их эквиваленты на конец периода</t>
  </si>
  <si>
    <t>Выкуп собственных акций</t>
  </si>
  <si>
    <t>Краткосрочные срочные депозиты</t>
  </si>
  <si>
    <t>Прочие внереализационные (расходы)/доходы</t>
  </si>
  <si>
    <t>Дивидендный доход от венчурных инвестиций</t>
  </si>
  <si>
    <t>Дивиденды, полученные от венчурных инвестиций</t>
  </si>
  <si>
    <t>Выплата условного вознаграждения при объединении бизнеса</t>
  </si>
  <si>
    <t>Консолидированная выручка по МСФО</t>
  </si>
  <si>
    <t>млн руб.</t>
  </si>
  <si>
    <t>Консолидированная прибыль/(убыток) до налогообложения по МСФО</t>
  </si>
  <si>
    <t>Обесценение гудвилла</t>
  </si>
  <si>
    <t>Чистая (прибыль)/убыток от курсовых разниц</t>
  </si>
  <si>
    <t>Консолидированная чистая прибыль/(убыток) до налогообложения по МСФО</t>
  </si>
  <si>
    <t>Отличия в признании чистой доли в убытке ассоциированных организаций и совместных предприятий, учитываемых по методу долевого участия</t>
  </si>
  <si>
    <t>Налоговый эффект корректировок</t>
  </si>
  <si>
    <t>Амортизация корректировок справедливой стоимости нематериальных активов</t>
  </si>
  <si>
    <t>Сверка</t>
  </si>
  <si>
    <t>Леверидж</t>
  </si>
  <si>
    <t xml:space="preserve">Доход от переоценки ранее имевшихся долей участия в ассоциированных организациях, учитываемых по методу долевого участия </t>
  </si>
  <si>
    <t>Чистая прибыль от выбытия дочерней компании</t>
  </si>
  <si>
    <t>Чистая прибыль по финансовым активам и обязательствам, оцениваемым по справедливой стоимости через прибыль или убыток</t>
  </si>
  <si>
    <t>Обесценение ассоциированных компаний</t>
  </si>
  <si>
    <t>Прибыль от переоценки, ранее принадлежащей доли участия в ассоциированной компании, учитываемой по методу долевого участия</t>
  </si>
  <si>
    <t>Чистый убыток по финансовым обязательствам, оцениваемым по амортизированной стоимости</t>
  </si>
  <si>
    <t>Процентные кредиты и облигации</t>
  </si>
  <si>
    <t>Обязательства по аренде</t>
  </si>
  <si>
    <t>Доход от образования совместных предприятий</t>
  </si>
  <si>
    <t>Доля О2О (СП) в чистой прибыли по МСФО</t>
  </si>
  <si>
    <t>Амортизация PPA</t>
  </si>
  <si>
    <t>Доля Учи.ру в чистой прибыли по МСФО</t>
  </si>
  <si>
    <t>Доля Умскул в чистой прибыли по МСФО</t>
  </si>
  <si>
    <t>Долгосрочный план продвижения (Самокат)</t>
  </si>
  <si>
    <t>Содержание:</t>
  </si>
  <si>
    <t>Описание изменений</t>
  </si>
  <si>
    <t>ОПУ (МСФО)</t>
  </si>
  <si>
    <t>ОФП (МСФО)</t>
  </si>
  <si>
    <t>ОДДС (МСФО)</t>
  </si>
  <si>
    <t>Содержание</t>
  </si>
  <si>
    <t xml:space="preserve">Financial assets at fair value through profit or loss </t>
  </si>
  <si>
    <t xml:space="preserve">Expected credit loss allowance on cash and cash equivalents </t>
  </si>
  <si>
    <t>Игры</t>
  </si>
  <si>
    <t>Образование</t>
  </si>
  <si>
    <t>Русский</t>
  </si>
  <si>
    <t>English</t>
  </si>
  <si>
    <t>ENG</t>
  </si>
  <si>
    <t>RUS</t>
  </si>
  <si>
    <t>9m 2022</t>
  </si>
  <si>
    <t>FY 2022</t>
  </si>
  <si>
    <t>Q3 2022</t>
  </si>
  <si>
    <t>Q4 2022</t>
  </si>
  <si>
    <t>3кв 2022</t>
  </si>
  <si>
    <t>4кв 2022</t>
  </si>
  <si>
    <t>3 мес. 2020</t>
  </si>
  <si>
    <t>6 мес. 2020</t>
  </si>
  <si>
    <t>9 мес. 2020</t>
  </si>
  <si>
    <t>3 мес. 2021</t>
  </si>
  <si>
    <t>6 мес. 2021</t>
  </si>
  <si>
    <t>9 мес. 2021</t>
  </si>
  <si>
    <t>3 мес. 2022</t>
  </si>
  <si>
    <t>6 мес. 2022</t>
  </si>
  <si>
    <t>9 мес. 2022</t>
  </si>
  <si>
    <t>Общий и чистый долг</t>
  </si>
  <si>
    <t>Operating Segments, RUB mn</t>
  </si>
  <si>
    <t>Скорректированная выручка</t>
  </si>
  <si>
    <t>External revenue</t>
  </si>
  <si>
    <t>Intersegment revenue</t>
  </si>
  <si>
    <t>Non-controlling interest</t>
  </si>
  <si>
    <t xml:space="preserve"> *Since Q1 2020 net loss on venture capital investments is included in Net gain on financial assets and liabilities at fair value through profit or loss	 </t>
  </si>
  <si>
    <t>Adjustments to reconcile loss before income tax to cash flows:</t>
  </si>
  <si>
    <t>Change in prepaid expenses and advances to suppliers</t>
  </si>
  <si>
    <t>Change in other assets</t>
  </si>
  <si>
    <t>Change in accounts payable and accrued expenses</t>
  </si>
  <si>
    <t>Change in other non-current assets</t>
  </si>
  <si>
    <t>Change in deferred revenue and customer advances</t>
  </si>
  <si>
    <t>Net profit/(loss)</t>
  </si>
  <si>
    <t>Рентабельность по скорр. EBITDA, %</t>
  </si>
  <si>
    <t>Чистая прибыль/(убыток) от курсовых разниц</t>
  </si>
  <si>
    <t>*С 1 квартала 2020 года чистый убыток от вложений в совместные предприятия включается в чистую прибыль от финансовых активов и обязательств, оцениваемых по справедливой стоимости через прибыль или убыток</t>
  </si>
  <si>
    <t>Statement of Financial Position, RUB mn</t>
  </si>
  <si>
    <t>Statement of Comprehensive Income, RUB mn</t>
  </si>
  <si>
    <t>Statement of Cash Flows, RUB mn</t>
  </si>
  <si>
    <t>RUB mn</t>
  </si>
  <si>
    <t>Чистый долг вкл. обязательства по аренде</t>
  </si>
  <si>
    <t>Чистый долг не вкл. обязательства по аренде</t>
  </si>
  <si>
    <t>Общий долг не вкл. обязательства по аренде</t>
  </si>
  <si>
    <t>Общий долг, вкл. обязательства по аренде</t>
  </si>
  <si>
    <t>Курсовые разницы и другие корректировки</t>
  </si>
  <si>
    <t>Доля Умскул в скорректированной чистой прибыли по МСФО</t>
  </si>
  <si>
    <t>Доля О2О (СП) в скорректированной чистой прибыли по МСФО</t>
  </si>
  <si>
    <t>Доля Учи.ру в скорректированной чистой прибыли по МСФО</t>
  </si>
  <si>
    <t>Примечание: По состоянию на 30 сентября 2021 г. мы повторно оценили вероятность успешного завершения сделки по созданию СП в области платежей и финансовых услуг в ее текущей структуре, согласованной в феврале 2021 г., как маловероятную. Следовательно, мы перестали классифицировать активы и обязательства, связанные с Money.Mail.Ru, VK Pay и InPlat, как предназначенные для продажи. Цифры за предыдущие кварталы были соответствующим образом скорректированы.</t>
  </si>
  <si>
    <t>*С 1 квартала 2020 г. чистый убыток от венчурных инвестиций включается в чистую прибыль от финансовых активов и обязательств, оцениваемых по справедливой стоимости через прибыль или убыток.</t>
  </si>
  <si>
    <t xml:space="preserve"> *Since Q1 2020 net loss on venture capital investments is included in Net gain on financial assets and liabilities at fair value through profit or loss.</t>
  </si>
  <si>
    <t>Расчет первоначальной справедливой стоимости условного вознаграждения на дату приобретения</t>
  </si>
  <si>
    <t xml:space="preserve">Корректировки для приведения убытка до налогообложения к денежным потокам, полученным от операционной деятельности </t>
  </si>
  <si>
    <t>Share of AliExpress Russia JV Adjusted net profit</t>
  </si>
  <si>
    <t>Share of AliExpress Russia JV net profit under IFRS</t>
  </si>
  <si>
    <t>Доля AliExpress Россия (СП) в чистой прибыли по МСФО</t>
  </si>
  <si>
    <t>Доля AliExpress Россия (СП) в скорректированной чистой прибыли по МСФО</t>
  </si>
  <si>
    <t>Скорр. EBITDA</t>
  </si>
  <si>
    <t>Скорр. EBITDA Группы</t>
  </si>
  <si>
    <t>Чистый долг не вкл. обязательства по аренде / Скорр. EBITDA за посл. 12 мес.</t>
  </si>
  <si>
    <t>Чистый долг вкл. обязательства по аренде / Скорр. EBITDA за посл. 12 мес.</t>
  </si>
  <si>
    <t>Скорр. EBITDA за последние 12 мес.</t>
  </si>
  <si>
    <t>Online advertising Revenue</t>
  </si>
  <si>
    <t>Adjustments:</t>
  </si>
  <si>
    <t>Online advertising Adjusted revenue</t>
  </si>
  <si>
    <t>MMO games Revenue</t>
  </si>
  <si>
    <t>Community IVAS Revenue</t>
  </si>
  <si>
    <t>EdTech Revenue</t>
  </si>
  <si>
    <t>Other Revenue</t>
  </si>
  <si>
    <t>MMO games Adjusted revenue</t>
  </si>
  <si>
    <t>Community IVAS Adjusted revenue</t>
  </si>
  <si>
    <t>EdTech Adjusted revenue</t>
  </si>
  <si>
    <t>Other Adjusted revenue</t>
  </si>
  <si>
    <t>Выручка от Онлайн рекламы</t>
  </si>
  <si>
    <t>Корректировки:</t>
  </si>
  <si>
    <t>Скорр. выручка от Онлайн рекламы</t>
  </si>
  <si>
    <t>Выручка от MMO игр</t>
  </si>
  <si>
    <t>Скорр. выручка от MMO игр</t>
  </si>
  <si>
    <t>Выручка от Пользовательских платежей</t>
  </si>
  <si>
    <t>Скорр. выручка от Пользовательских платежей</t>
  </si>
  <si>
    <t>Выручка от Образовательных технологий</t>
  </si>
  <si>
    <t>Скорр. выручка от Образовательных технологий</t>
  </si>
  <si>
    <t>Скорр. прочая выручка</t>
  </si>
  <si>
    <t>Скорректированная выручка Группы</t>
  </si>
  <si>
    <t>MY.GAMES receivable</t>
  </si>
  <si>
    <t>Дебиторская задолженность по продаже дочерней компании</t>
  </si>
  <si>
    <t>Short-term deferred gain (soft loans)</t>
  </si>
  <si>
    <t>Государственные субсидии</t>
  </si>
  <si>
    <t>Убыток до налогообложения, прекращенная деятельность</t>
  </si>
  <si>
    <t>Убыток до налогообложения, продолжающаяся деятельность</t>
  </si>
  <si>
    <t>Loss before income tax, continuing operations</t>
  </si>
  <si>
    <t>Loss before income tax, discontinued operations</t>
  </si>
  <si>
    <t>Выбыло в результате продажи дочерней компании My.GAMES</t>
  </si>
  <si>
    <t>Disposal as a result of the sale subsidiary</t>
  </si>
  <si>
    <t>Прибыль до налогообложения по прекращённой деятельности</t>
  </si>
  <si>
    <t>Profit before tax on discontinued operations</t>
  </si>
  <si>
    <t>Чистая прибыль по прекращённой деятельности</t>
  </si>
  <si>
    <t>Net profit on discontinued operations</t>
  </si>
  <si>
    <t>Скорректированный показатель EBITDA Группы, относящаяся к прекращённой деятельности</t>
  </si>
  <si>
    <t>Group Adjusted EBITDA (discontinued operations)</t>
  </si>
  <si>
    <t>Group Adjusted net loss (discontinued operations)</t>
  </si>
  <si>
    <t>Скорректированный чистый убыток Группы, относящийся к прекращённой деятельности</t>
  </si>
  <si>
    <t>Delivery club motivation</t>
  </si>
  <si>
    <t>Мотивация (Деливери Клаб)</t>
  </si>
  <si>
    <t>Discontinued operations</t>
  </si>
  <si>
    <t>Profit/(loss) before income tax expense from continuing operations</t>
  </si>
  <si>
    <t>Net profit/(loss) from continuing operations</t>
  </si>
  <si>
    <t>Прибыль/(убыток) до налогообложения от продолжающейся деятельности</t>
  </si>
  <si>
    <t>Чистая прибыль/(убыток) от продолжающейся деятельности</t>
  </si>
  <si>
    <t>Денежные средства и их эквиваленты, включённые в состав активов, предназначенных для продажи</t>
  </si>
  <si>
    <t>Change in cash related to asset held for sale</t>
  </si>
  <si>
    <t>Выручка сегмента «Игры»</t>
  </si>
  <si>
    <t>Расходы сегмента «Игры»</t>
  </si>
  <si>
    <t>Revenue of the "Games" segment</t>
  </si>
  <si>
    <t>Expenses of the "Games" segment</t>
  </si>
  <si>
    <t>Чистая прибыль/(убыток</t>
  </si>
  <si>
    <t>Profit/(loss) before income tax expense</t>
  </si>
  <si>
    <t>Прибыль/(убыток) до налогообложения</t>
  </si>
  <si>
    <t>Прекращенная деятельность</t>
  </si>
  <si>
    <t>Прибыль/(убыток) на акцию (в руб.) от продолжающейся деятельности:</t>
  </si>
  <si>
    <t>Прибыль/(убыток) на акцию (в руб.) по прекращенной деятельности:</t>
  </si>
  <si>
    <t>Loss per share, in RUB from continuing operations:</t>
  </si>
  <si>
    <t>Loss per share, in RUB from discontinued operations:</t>
  </si>
  <si>
    <t>Net profit/(loss) from discontinued operations**</t>
  </si>
  <si>
    <t>Чистая прибыль/(убыток) по прекращенной деятельности**</t>
  </si>
  <si>
    <t>Since Q3 2022, due to the disposal of the gaming segment, the result of the disposal holding is shown in the line "Net profit / (loss) from discontinued operations"</t>
  </si>
  <si>
    <t>**С 3 квартала 2022 года в связи с выбытием игрового сегмента результат деятельности выбывающего холдинга показывается по строке "Чистая прибыль/(убыток) по прекращенной деятельности"</t>
  </si>
  <si>
    <t>Затраты игрового семента</t>
  </si>
  <si>
    <t>31.12.2021 (reastated)</t>
  </si>
  <si>
    <t>31.12.2021 (пересчитано)</t>
  </si>
  <si>
    <t>3кв 2021 (пересчитано, деконсолидация Игр)</t>
  </si>
  <si>
    <t>9 мес. 2021 (пересчитано, деконсолидация Игр)</t>
  </si>
  <si>
    <t>9 мес. 2022 (пересчитано, деконсолидация Игр)</t>
  </si>
  <si>
    <t>9m 2022 (restated,deconsolidation of the Games)</t>
  </si>
  <si>
    <t>9m 2021 (restated,deconsolidation of the Games)</t>
  </si>
  <si>
    <t>Q3 2021 (restated,deconsolidation of the Games)</t>
  </si>
  <si>
    <t>2кв 2022 (пересчитано с учетом опционов)</t>
  </si>
  <si>
    <t>3кв 2022 (пересчитано с учетом опционов)</t>
  </si>
  <si>
    <t>4кв 2022 (пересчитано с учетом опционов)</t>
  </si>
  <si>
    <t>1кв 2022 (пересчитано с учетом опционов)</t>
  </si>
  <si>
    <t>Q1 2022 (restated with options)</t>
  </si>
  <si>
    <t>Q2 2022 (restated with options)</t>
  </si>
  <si>
    <t>Q3 2022 (restated with options)</t>
  </si>
  <si>
    <t>Q4 2022 (restated with options)</t>
  </si>
  <si>
    <t>Financial liabilities at fair value through profit or loss</t>
  </si>
  <si>
    <t>Финансовые обязательства, оцениваемые по справедливой стоимости через прибыль или убыток</t>
  </si>
  <si>
    <t>Результаты сегментов</t>
  </si>
  <si>
    <t>3кв 2022 (деконсолидация Игр)</t>
  </si>
  <si>
    <t>Q3 2022 (deconsolidation of the Games)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</si>
</sst>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164" formatCode="_(* #,##0_);_(* \(#,##0\);_(* &quot;-&quot;_);_(@_)"/>
    <numFmt numFmtId="165" formatCode="_-* #,##0.00_-;\-* #,##0.00_-;_-* &quot;-&quot;??_-;_-@_-"/>
    <numFmt numFmtId="166" formatCode="_-* #,##0\ _?_-;\-* #,##0\ _?_-;_-* &quot;-&quot;??\ _?_-;_-@_-"/>
    <numFmt numFmtId="167" formatCode="0.0%"/>
    <numFmt numFmtId="168" formatCode="###,000"/>
    <numFmt numFmtId="169" formatCode="#,##0;\(#,##0\);\-"/>
    <numFmt numFmtId="170" formatCode="0.0\x"/>
    <numFmt numFmtId="171" formatCode=".0\x"/>
    <numFmt numFmtId="172" formatCode="_-* #,##0_-;\-* #,##0_-;_-* &quot;-&quot;??_-;_-@_-"/>
  </numFmts>
  <fonts count="43" x14ac:knownFonts="1">
    <font>
      <sz val="11"/>
      <color theme="1"/>
      <name val="SF Pro Text Light"/>
      <family val="2"/>
      <charset val="204"/>
      <scheme val="minor"/>
    </font>
    <font>
      <sz val="11"/>
      <color theme="1"/>
      <name val="SF Pro Text Light"/>
      <family val="2"/>
      <scheme val="minor"/>
    </font>
    <font>
      <sz val="11"/>
      <color theme="1"/>
      <name val="SF Pro Text Light"/>
      <family val="2"/>
      <charset val="204"/>
      <scheme val="minor"/>
    </font>
    <font>
      <sz val="10"/>
      <color theme="1"/>
      <name val="Arial"/>
      <family val="2"/>
      <charset val="204"/>
    </font>
    <font>
      <b/>
      <sz val="10"/>
      <color theme="1"/>
      <name val="Arial"/>
      <family val="2"/>
      <charset val="204"/>
    </font>
    <font>
      <i/>
      <sz val="10"/>
      <color theme="1"/>
      <name val="Arial"/>
      <family val="2"/>
      <charset val="204"/>
    </font>
    <font>
      <sz val="10"/>
      <color rgb="FF000000"/>
      <name val="Arial"/>
      <family val="2"/>
      <charset val="204"/>
    </font>
    <font>
      <b/>
      <sz val="10"/>
      <color rgb="FF000000"/>
      <name val="Arial"/>
      <family val="2"/>
      <charset val="204"/>
    </font>
    <font>
      <i/>
      <sz val="10"/>
      <color rgb="FF000000"/>
      <name val="Arial"/>
      <family val="2"/>
      <charset val="204"/>
    </font>
    <font>
      <b/>
      <sz val="8"/>
      <color rgb="FF1F497D"/>
      <name val="Verdana"/>
      <family val="2"/>
      <charset val="204"/>
    </font>
    <font>
      <sz val="8"/>
      <color rgb="FF1F497D"/>
      <name val="Verdana"/>
      <family val="2"/>
      <charset val="204"/>
    </font>
    <font>
      <sz val="8"/>
      <color rgb="FF000000"/>
      <name val="Verdana"/>
      <family val="2"/>
      <charset val="204"/>
    </font>
    <font>
      <b/>
      <sz val="8"/>
      <color rgb="FF00CC00"/>
      <name val="Verdana"/>
      <family val="2"/>
      <charset val="204"/>
    </font>
    <font>
      <b/>
      <sz val="8"/>
      <color rgb="FF33CC33"/>
      <name val="Verdana"/>
      <family val="2"/>
      <charset val="204"/>
    </font>
    <font>
      <b/>
      <sz val="8"/>
      <color rgb="FFFF9900"/>
      <name val="Verdana"/>
      <family val="2"/>
      <charset val="204"/>
    </font>
    <font>
      <b/>
      <sz val="8"/>
      <color rgb="FFFF0000"/>
      <name val="Verdana"/>
      <family val="2"/>
      <charset val="204"/>
    </font>
    <font>
      <sz val="8"/>
      <color rgb="FF000000"/>
      <name val="Arial"/>
      <family val="2"/>
      <charset val="204"/>
    </font>
    <font>
      <i/>
      <sz val="8"/>
      <color rgb="FF000000"/>
      <name val="Verdana"/>
      <family val="2"/>
      <charset val="204"/>
    </font>
    <font>
      <b/>
      <i/>
      <sz val="8"/>
      <color rgb="FF000000"/>
      <name val="Verdana"/>
      <family val="2"/>
      <charset val="204"/>
    </font>
    <font>
      <b/>
      <i/>
      <sz val="8"/>
      <color rgb="FF1F497D"/>
      <name val="Verdana"/>
      <family val="2"/>
      <charset val="204"/>
    </font>
    <font>
      <i/>
      <sz val="8"/>
      <color rgb="FF1F497D"/>
      <name val="Verdana"/>
      <family val="2"/>
      <charset val="204"/>
    </font>
    <font>
      <u/>
      <sz val="11"/>
      <color theme="10"/>
      <name val="SF Pro Text Light"/>
      <family val="2"/>
      <charset val="204"/>
      <scheme val="minor"/>
    </font>
    <font>
      <i/>
      <u/>
      <sz val="10"/>
      <color theme="10"/>
      <name val="Arial"/>
      <family val="2"/>
      <charset val="204"/>
    </font>
    <font>
      <b/>
      <u/>
      <sz val="12"/>
      <color theme="1"/>
      <name val="Arial"/>
      <family val="2"/>
      <charset val="204"/>
    </font>
    <font>
      <b/>
      <sz val="10"/>
      <color theme="0"/>
      <name val="Arial"/>
      <family val="2"/>
      <charset val="204"/>
    </font>
    <font>
      <b/>
      <sz val="10"/>
      <color rgb="FFFF0000"/>
      <name val="Arial"/>
      <family val="2"/>
      <charset val="204"/>
    </font>
    <font>
      <sz val="10"/>
      <color theme="1"/>
      <name val="SF Pro Text Light"/>
      <family val="2"/>
      <charset val="204"/>
      <scheme val="minor"/>
    </font>
    <font>
      <sz val="10"/>
      <color theme="0" tint="-0.499984740745262"/>
      <name val="Arial"/>
      <family val="2"/>
      <charset val="204"/>
    </font>
    <font>
      <sz val="10"/>
      <name val="Arial"/>
      <family val="2"/>
      <charset val="204"/>
    </font>
    <font>
      <sz val="12"/>
      <color theme="1"/>
      <name val="Arial"/>
      <family val="2"/>
      <charset val="204"/>
    </font>
    <font>
      <sz val="12"/>
      <color rgb="FFFF0000"/>
      <name val="Arial"/>
      <family val="2"/>
      <charset val="204"/>
    </font>
    <font>
      <b/>
      <i/>
      <sz val="10"/>
      <color theme="1" tint="0.249977111117893"/>
      <name val="Arial"/>
      <family val="2"/>
      <charset val="204"/>
    </font>
    <font>
      <b/>
      <sz val="10"/>
      <name val="Arial"/>
      <family val="2"/>
      <charset val="204"/>
    </font>
    <font>
      <sz val="12"/>
      <color theme="4"/>
      <name val="Arial"/>
      <family val="2"/>
      <charset val="204"/>
    </font>
    <font>
      <sz val="12"/>
      <color theme="0"/>
      <name val="Arial"/>
      <family val="2"/>
      <charset val="204"/>
    </font>
    <font>
      <sz val="10"/>
      <color rgb="FFFF0000"/>
      <name val="Arial"/>
      <family val="2"/>
      <charset val="204"/>
    </font>
    <font>
      <i/>
      <sz val="10"/>
      <name val="Arial"/>
      <family val="2"/>
      <charset val="204"/>
    </font>
    <font>
      <b/>
      <i/>
      <sz val="10"/>
      <name val="Arial"/>
      <family val="2"/>
      <charset val="204"/>
    </font>
    <font>
      <b/>
      <sz val="10"/>
      <color theme="1"/>
      <name val="SF Pro Text Light"/>
      <family val="2"/>
      <charset val="204"/>
      <scheme val="minor"/>
    </font>
    <font>
      <sz val="9"/>
      <color theme="1"/>
      <name val="Verdana"/>
      <family val="2"/>
      <charset val="204"/>
    </font>
    <font>
      <b/>
      <i/>
      <sz val="10"/>
      <color rgb="FF000000"/>
      <name val="Arial"/>
      <family val="2"/>
      <charset val="204"/>
    </font>
    <font>
      <i/>
      <sz val="9"/>
      <color rgb="FF000000"/>
      <name val="Arial"/>
      <family val="2"/>
      <charset val="204"/>
    </font>
    <font>
      <sz val="9"/>
      <color rgb="FF000000"/>
      <name val="Arial"/>
      <family val="2"/>
      <charset val="204"/>
    </font>
  </fonts>
  <fills count="29">
    <fill>
      <patternFill patternType="none"/>
    </fill>
    <fill>
      <patternFill patternType="gray125"/>
    </fill>
    <fill>
      <patternFill patternType="solid">
        <fgColor rgb="FFDBE5F1"/>
        <bgColor rgb="FF000000"/>
      </patternFill>
    </fill>
    <fill>
      <patternFill patternType="solid">
        <fgColor rgb="FFFFFFFF"/>
        <bgColor rgb="FF000000"/>
      </patternFill>
    </fill>
    <fill>
      <patternFill patternType="solid">
        <fgColor rgb="FFF1F5FB"/>
        <bgColor rgb="FF000000"/>
      </patternFill>
    </fill>
    <fill>
      <patternFill patternType="solid">
        <fgColor rgb="FFE9EFF7"/>
        <bgColor rgb="FF000000"/>
      </patternFill>
    </fill>
    <fill>
      <patternFill patternType="solid">
        <fgColor rgb="FFC6F9C1"/>
        <bgColor rgb="FF000000"/>
      </patternFill>
    </fill>
    <fill>
      <patternFill patternType="solid">
        <fgColor rgb="FFABEDA5"/>
        <bgColor rgb="FF000000"/>
      </patternFill>
    </fill>
    <fill>
      <patternFill patternType="solid">
        <fgColor rgb="FF94D88F"/>
        <bgColor rgb="FF000000"/>
      </patternFill>
    </fill>
    <fill>
      <patternFill patternType="solid">
        <fgColor rgb="FFFFFDBF"/>
        <bgColor rgb="FF000000"/>
      </patternFill>
    </fill>
    <fill>
      <patternFill patternType="solid">
        <fgColor rgb="FFFFFB8C"/>
        <bgColor rgb="FF000000"/>
      </patternFill>
    </fill>
    <fill>
      <patternFill patternType="solid">
        <fgColor rgb="FFFFF843"/>
        <bgColor rgb="FF000000"/>
      </patternFill>
    </fill>
    <fill>
      <patternFill patternType="solid">
        <fgColor rgb="FFFFC7CE"/>
        <bgColor rgb="FF000000"/>
      </patternFill>
    </fill>
    <fill>
      <patternFill patternType="solid">
        <fgColor rgb="FFFF988C"/>
        <bgColor rgb="FF000000"/>
      </patternFill>
    </fill>
    <fill>
      <patternFill patternType="solid">
        <fgColor rgb="FFFF6758"/>
        <bgColor rgb="FF000000"/>
      </patternFill>
    </fill>
    <fill>
      <patternFill patternType="solid">
        <fgColor rgb="FFDBE5F1"/>
        <bgColor rgb="FFFFFFFF"/>
      </patternFill>
    </fill>
    <fill>
      <patternFill patternType="solid">
        <fgColor rgb="FFB7CFE8"/>
        <bgColor rgb="FF000000"/>
      </patternFill>
    </fill>
    <fill>
      <patternFill patternType="solid">
        <fgColor rgb="FFC3D6EB"/>
        <bgColor rgb="FF000000"/>
      </patternFill>
    </fill>
    <fill>
      <patternFill patternType="solid">
        <fgColor rgb="FFDBE5F2"/>
        <bgColor rgb="FF000000"/>
      </patternFill>
    </fill>
    <fill>
      <patternFill patternType="solid">
        <fgColor theme="0" tint="-4.9989318521683403E-2"/>
        <bgColor indexed="64"/>
      </patternFill>
    </fill>
    <fill>
      <patternFill patternType="solid">
        <fgColor theme="4" tint="-0.499984740745262"/>
        <bgColor indexed="64"/>
      </patternFill>
    </fill>
    <fill>
      <patternFill patternType="solid">
        <fgColor theme="4" tint="0.79998168889431442"/>
        <bgColor indexed="64"/>
      </patternFill>
    </fill>
    <fill>
      <patternFill patternType="solid">
        <fgColor theme="3"/>
        <bgColor indexed="64"/>
      </patternFill>
    </fill>
    <fill>
      <patternFill patternType="solid">
        <fgColor theme="0"/>
        <bgColor indexed="64"/>
      </patternFill>
    </fill>
    <fill>
      <patternFill patternType="solid">
        <fgColor theme="3" tint="0.79998168889431442"/>
        <bgColor indexed="64"/>
      </patternFill>
    </fill>
    <fill>
      <patternFill patternType="solid">
        <fgColor theme="2" tint="-4.9989318521683403E-2"/>
        <bgColor indexed="64"/>
      </patternFill>
    </fill>
    <fill>
      <patternFill patternType="solid">
        <fgColor rgb="FFF2F2F2"/>
        <bgColor indexed="64"/>
      </patternFill>
    </fill>
    <fill>
      <patternFill patternType="solid">
        <fgColor rgb="FF003D80"/>
        <bgColor indexed="64"/>
      </patternFill>
    </fill>
    <fill>
      <patternFill patternType="solid">
        <fgColor rgb="FFCCE4FF"/>
        <bgColor indexed="64"/>
      </patternFill>
    </fill>
  </fills>
  <borders count="15">
    <border>
      <left/>
      <right/>
      <top/>
      <bottom/>
      <diagonal/>
    </border>
    <border>
      <left/>
      <right/>
      <top/>
      <bottom style="thin">
        <color indexed="64"/>
      </bottom>
      <diagonal/>
    </border>
    <border>
      <left/>
      <right/>
      <top style="thin">
        <color indexed="64"/>
      </top>
      <bottom style="thin">
        <color indexed="64"/>
      </bottom>
      <diagonal/>
    </border>
    <border>
      <left/>
      <right/>
      <top/>
      <bottom style="medium">
        <color indexed="64"/>
      </bottom>
      <diagonal/>
    </border>
    <border>
      <left/>
      <right/>
      <top style="thin">
        <color indexed="64"/>
      </top>
      <bottom style="double">
        <color indexed="64"/>
      </bottom>
      <diagonal/>
    </border>
    <border>
      <left style="thin">
        <color theme="3" tint="-0.24994659260841701"/>
      </left>
      <right style="thin">
        <color theme="3" tint="-0.24994659260841701"/>
      </right>
      <top style="thin">
        <color theme="3" tint="-0.24994659260841701"/>
      </top>
      <bottom style="thin">
        <color theme="3" tint="-0.24994659260841701"/>
      </bottom>
      <diagonal/>
    </border>
    <border>
      <left style="thin">
        <color theme="3" tint="0.59996337778862885"/>
      </left>
      <right style="thin">
        <color theme="3" tint="0.59996337778862885"/>
      </right>
      <top style="thin">
        <color theme="3" tint="0.59996337778862885"/>
      </top>
      <bottom style="thin">
        <color theme="3" tint="0.59996337778862885"/>
      </bottom>
      <diagonal/>
    </border>
    <border>
      <left style="thin">
        <color rgb="FF808080"/>
      </left>
      <right style="thin">
        <color rgb="FF808080"/>
      </right>
      <top style="thin">
        <color rgb="FF808080"/>
      </top>
      <bottom style="thin">
        <color rgb="FF808080"/>
      </bottom>
      <diagonal/>
    </border>
    <border>
      <left style="hair">
        <color rgb="FFC0C0C0"/>
      </left>
      <right style="hair">
        <color rgb="FFC0C0C0"/>
      </right>
      <top style="thin">
        <color rgb="FF808080"/>
      </top>
      <bottom style="thin">
        <color rgb="FF808080"/>
      </bottom>
      <diagonal/>
    </border>
    <border>
      <left style="thin">
        <color rgb="FF000000"/>
      </left>
      <right style="thin">
        <color rgb="FF000000"/>
      </right>
      <top style="thin">
        <color rgb="FF000000"/>
      </top>
      <bottom style="thin">
        <color rgb="FF000000"/>
      </bottom>
      <diagonal/>
    </border>
    <border>
      <left/>
      <right/>
      <top style="thin">
        <color indexed="64"/>
      </top>
      <bottom style="medium">
        <color indexed="64"/>
      </bottom>
      <diagonal/>
    </border>
    <border>
      <left/>
      <right/>
      <top style="medium">
        <color indexed="64"/>
      </top>
      <bottom style="thin">
        <color indexed="64"/>
      </bottom>
      <diagonal/>
    </border>
    <border>
      <left/>
      <right/>
      <top style="thin">
        <color indexed="64"/>
      </top>
      <bottom/>
      <diagonal/>
    </border>
    <border>
      <left/>
      <right/>
      <top/>
      <bottom style="double">
        <color indexed="64"/>
      </bottom>
      <diagonal/>
    </border>
    <border>
      <left style="medium">
        <color indexed="64"/>
      </left>
      <right style="medium">
        <color indexed="64"/>
      </right>
      <top style="medium">
        <color indexed="64"/>
      </top>
      <bottom style="medium">
        <color indexed="64"/>
      </bottom>
      <diagonal/>
    </border>
  </borders>
  <cellStyleXfs count="41">
    <xf numFmtId="0" fontId="0" fillId="0" borderId="0"/>
    <xf numFmtId="165" fontId="2" fillId="0" borderId="0" applyFont="0" applyFill="0" applyBorder="0" applyAlignment="0" applyProtection="0"/>
    <xf numFmtId="9" fontId="2" fillId="0" borderId="0" applyFont="0" applyFill="0" applyBorder="0" applyAlignment="0" applyProtection="0"/>
    <xf numFmtId="0" fontId="9" fillId="2" borderId="5" applyNumberFormat="0" applyAlignment="0" applyProtection="0">
      <alignment horizontal="left" vertical="center" indent="1"/>
    </xf>
    <xf numFmtId="168" fontId="10" fillId="0" borderId="6" applyNumberFormat="0" applyProtection="0">
      <alignment horizontal="right" vertical="center"/>
    </xf>
    <xf numFmtId="168" fontId="9" fillId="0" borderId="7" applyNumberFormat="0" applyProtection="0">
      <alignment horizontal="right" vertical="center"/>
    </xf>
    <xf numFmtId="0" fontId="11" fillId="3" borderId="7" applyNumberFormat="0" applyAlignment="0" applyProtection="0">
      <alignment horizontal="left" vertical="center" indent="1"/>
    </xf>
    <xf numFmtId="0" fontId="11" fillId="4" borderId="7" applyNumberFormat="0" applyAlignment="0" applyProtection="0">
      <alignment horizontal="left" vertical="center" indent="1"/>
    </xf>
    <xf numFmtId="168" fontId="10" fillId="5" borderId="6" applyNumberFormat="0" applyBorder="0" applyProtection="0">
      <alignment horizontal="right" vertical="center"/>
    </xf>
    <xf numFmtId="0" fontId="11" fillId="3" borderId="7" applyNumberFormat="0" applyAlignment="0" applyProtection="0">
      <alignment horizontal="left" vertical="center" indent="1"/>
    </xf>
    <xf numFmtId="168" fontId="9" fillId="4" borderId="7" applyNumberFormat="0" applyProtection="0">
      <alignment horizontal="right" vertical="center"/>
    </xf>
    <xf numFmtId="168" fontId="9" fillId="5" borderId="7" applyNumberFormat="0" applyBorder="0" applyProtection="0">
      <alignment horizontal="right" vertical="center"/>
    </xf>
    <xf numFmtId="168" fontId="12" fillId="6" borderId="8" applyNumberFormat="0" applyBorder="0" applyAlignment="0" applyProtection="0">
      <alignment horizontal="right" vertical="center" indent="1"/>
    </xf>
    <xf numFmtId="168" fontId="13" fillId="7" borderId="8" applyNumberFormat="0" applyBorder="0" applyAlignment="0" applyProtection="0">
      <alignment horizontal="right" vertical="center" indent="1"/>
    </xf>
    <xf numFmtId="168" fontId="13" fillId="8" borderId="8" applyNumberFormat="0" applyBorder="0" applyAlignment="0" applyProtection="0">
      <alignment horizontal="right" vertical="center" indent="1"/>
    </xf>
    <xf numFmtId="168" fontId="14" fillId="9" borderId="8" applyNumberFormat="0" applyBorder="0" applyAlignment="0" applyProtection="0">
      <alignment horizontal="right" vertical="center" indent="1"/>
    </xf>
    <xf numFmtId="168" fontId="14" fillId="10" borderId="8" applyNumberFormat="0" applyBorder="0" applyAlignment="0" applyProtection="0">
      <alignment horizontal="right" vertical="center" indent="1"/>
    </xf>
    <xf numFmtId="168" fontId="14" fillId="11" borderId="8" applyNumberFormat="0" applyBorder="0" applyAlignment="0" applyProtection="0">
      <alignment horizontal="right" vertical="center" indent="1"/>
    </xf>
    <xf numFmtId="168" fontId="15" fillId="12" borderId="8" applyNumberFormat="0" applyBorder="0" applyAlignment="0" applyProtection="0">
      <alignment horizontal="right" vertical="center" indent="1"/>
    </xf>
    <xf numFmtId="168" fontId="15" fillId="13" borderId="8" applyNumberFormat="0" applyBorder="0" applyAlignment="0" applyProtection="0">
      <alignment horizontal="right" vertical="center" indent="1"/>
    </xf>
    <xf numFmtId="168" fontId="15" fillId="14" borderId="8" applyNumberFormat="0" applyBorder="0" applyAlignment="0" applyProtection="0">
      <alignment horizontal="right" vertical="center" indent="1"/>
    </xf>
    <xf numFmtId="0" fontId="16" fillId="0" borderId="5" applyNumberFormat="0" applyFont="0" applyFill="0" applyAlignment="0" applyProtection="0"/>
    <xf numFmtId="168" fontId="10" fillId="15" borderId="5" applyNumberFormat="0" applyAlignment="0" applyProtection="0">
      <alignment horizontal="left" vertical="center" indent="1"/>
    </xf>
    <xf numFmtId="0" fontId="9" fillId="2" borderId="7" applyNumberFormat="0" applyAlignment="0" applyProtection="0">
      <alignment horizontal="left" vertical="center" indent="1"/>
    </xf>
    <xf numFmtId="0" fontId="11" fillId="16" borderId="5" applyNumberFormat="0" applyAlignment="0" applyProtection="0">
      <alignment horizontal="left" vertical="center" indent="1"/>
    </xf>
    <xf numFmtId="0" fontId="11" fillId="17" borderId="5" applyNumberFormat="0" applyAlignment="0" applyProtection="0">
      <alignment horizontal="left" vertical="center" indent="1"/>
    </xf>
    <xf numFmtId="0" fontId="11" fillId="18" borderId="5" applyNumberFormat="0" applyAlignment="0" applyProtection="0">
      <alignment horizontal="left" vertical="center" indent="1"/>
    </xf>
    <xf numFmtId="0" fontId="11" fillId="5" borderId="5" applyNumberFormat="0" applyAlignment="0" applyProtection="0">
      <alignment horizontal="left" vertical="center" indent="1"/>
    </xf>
    <xf numFmtId="0" fontId="11" fillId="4" borderId="7" applyNumberFormat="0" applyAlignment="0" applyProtection="0">
      <alignment horizontal="left" vertical="center" indent="1"/>
    </xf>
    <xf numFmtId="0" fontId="17" fillId="0" borderId="9" applyNumberFormat="0" applyFill="0" applyBorder="0" applyAlignment="0" applyProtection="0"/>
    <xf numFmtId="0" fontId="18" fillId="0" borderId="9" applyNumberFormat="0" applyBorder="0" applyAlignment="0" applyProtection="0"/>
    <xf numFmtId="0" fontId="17" fillId="3" borderId="7" applyNumberFormat="0" applyAlignment="0" applyProtection="0">
      <alignment horizontal="left" vertical="center" indent="1"/>
    </xf>
    <xf numFmtId="0" fontId="17" fillId="3" borderId="7" applyNumberFormat="0" applyAlignment="0" applyProtection="0">
      <alignment horizontal="left" vertical="center" indent="1"/>
    </xf>
    <xf numFmtId="0" fontId="17" fillId="4" borderId="7" applyNumberFormat="0" applyAlignment="0" applyProtection="0">
      <alignment horizontal="left" vertical="center" indent="1"/>
    </xf>
    <xf numFmtId="168" fontId="19" fillId="4" borderId="7" applyNumberFormat="0" applyProtection="0">
      <alignment horizontal="right" vertical="center"/>
    </xf>
    <xf numFmtId="168" fontId="20" fillId="5" borderId="6" applyNumberFormat="0" applyBorder="0" applyProtection="0">
      <alignment horizontal="right" vertical="center"/>
    </xf>
    <xf numFmtId="168" fontId="19" fillId="5" borderId="7" applyNumberFormat="0" applyBorder="0" applyProtection="0">
      <alignment horizontal="right" vertical="center"/>
    </xf>
    <xf numFmtId="168" fontId="10" fillId="0" borderId="6" applyNumberFormat="0" applyFill="0" applyBorder="0" applyAlignment="0" applyProtection="0">
      <alignment horizontal="right" vertical="center"/>
    </xf>
    <xf numFmtId="168" fontId="10" fillId="0" borderId="6" applyNumberFormat="0" applyFill="0" applyBorder="0" applyAlignment="0" applyProtection="0">
      <alignment horizontal="right" vertical="center"/>
    </xf>
    <xf numFmtId="0" fontId="21" fillId="0" borderId="0" applyNumberFormat="0" applyFill="0" applyBorder="0" applyAlignment="0" applyProtection="0"/>
    <xf numFmtId="0" fontId="1" fillId="0" borderId="0"/>
  </cellStyleXfs>
  <cellXfs count="280">
    <xf numFmtId="0" fontId="0" fillId="0" borderId="0" xfId="0"/>
    <xf numFmtId="0" fontId="3" fillId="0" borderId="0" xfId="0" applyFont="1"/>
    <xf numFmtId="0" fontId="4" fillId="0" borderId="0" xfId="0" applyFont="1"/>
    <xf numFmtId="0" fontId="3" fillId="0" borderId="0" xfId="0" applyFont="1" applyAlignment="1">
      <alignment vertical="center"/>
    </xf>
    <xf numFmtId="0" fontId="4" fillId="0" borderId="0" xfId="0" applyFont="1" applyAlignment="1">
      <alignment vertical="center" wrapText="1"/>
    </xf>
    <xf numFmtId="0" fontId="3" fillId="0" borderId="0" xfId="0" applyFont="1" applyAlignment="1">
      <alignment horizontal="left" vertical="center" wrapText="1"/>
    </xf>
    <xf numFmtId="0" fontId="3" fillId="0" borderId="0" xfId="0" applyFont="1" applyAlignment="1">
      <alignment vertical="center" wrapText="1"/>
    </xf>
    <xf numFmtId="0" fontId="6" fillId="0" borderId="0" xfId="0" applyFont="1" applyAlignment="1">
      <alignment horizontal="left" vertical="center" wrapText="1"/>
    </xf>
    <xf numFmtId="0" fontId="7" fillId="0" borderId="0" xfId="0" applyFont="1" applyAlignment="1">
      <alignment vertical="center" wrapText="1"/>
    </xf>
    <xf numFmtId="0" fontId="8" fillId="0" borderId="0" xfId="0" applyFont="1" applyAlignment="1">
      <alignment horizontal="left" vertical="center" wrapText="1"/>
    </xf>
    <xf numFmtId="0" fontId="3" fillId="0" borderId="0" xfId="0" applyFont="1" applyAlignment="1">
      <alignment wrapText="1"/>
    </xf>
    <xf numFmtId="167" fontId="5" fillId="0" borderId="0" xfId="0" applyNumberFormat="1" applyFont="1" applyAlignment="1">
      <alignment horizontal="left" vertical="center" wrapText="1"/>
    </xf>
    <xf numFmtId="0" fontId="6" fillId="0" borderId="0" xfId="0" applyFont="1" applyAlignment="1">
      <alignment vertical="center" wrapText="1"/>
    </xf>
    <xf numFmtId="0" fontId="6" fillId="0" borderId="3" xfId="0" applyFont="1" applyBorder="1" applyAlignment="1">
      <alignment vertical="center" wrapText="1"/>
    </xf>
    <xf numFmtId="169" fontId="6" fillId="0" borderId="0" xfId="0" applyNumberFormat="1" applyFont="1" applyAlignment="1">
      <alignment horizontal="right" vertical="center"/>
    </xf>
    <xf numFmtId="169" fontId="4" fillId="0" borderId="0" xfId="0" applyNumberFormat="1" applyFont="1" applyAlignment="1">
      <alignment vertical="center" wrapText="1"/>
    </xf>
    <xf numFmtId="169" fontId="3" fillId="0" borderId="0" xfId="0" applyNumberFormat="1" applyFont="1" applyAlignment="1">
      <alignment horizontal="left" vertical="center" wrapText="1"/>
    </xf>
    <xf numFmtId="169" fontId="3" fillId="0" borderId="0" xfId="0" applyNumberFormat="1" applyFont="1" applyAlignment="1">
      <alignment vertical="center"/>
    </xf>
    <xf numFmtId="169" fontId="3" fillId="0" borderId="0" xfId="0" applyNumberFormat="1" applyFont="1" applyAlignment="1">
      <alignment vertical="center" wrapText="1"/>
    </xf>
    <xf numFmtId="169" fontId="5" fillId="0" borderId="0" xfId="0" applyNumberFormat="1" applyFont="1" applyAlignment="1">
      <alignment horizontal="left" vertical="center" wrapText="1"/>
    </xf>
    <xf numFmtId="169" fontId="6" fillId="0" borderId="0" xfId="0" applyNumberFormat="1" applyFont="1" applyAlignment="1">
      <alignment horizontal="left" vertical="center" wrapText="1"/>
    </xf>
    <xf numFmtId="169" fontId="7" fillId="0" borderId="0" xfId="0" applyNumberFormat="1" applyFont="1" applyAlignment="1">
      <alignment vertical="center" wrapText="1"/>
    </xf>
    <xf numFmtId="169" fontId="8" fillId="0" borderId="0" xfId="0" applyNumberFormat="1" applyFont="1" applyAlignment="1">
      <alignment horizontal="left" vertical="center" wrapText="1"/>
    </xf>
    <xf numFmtId="169" fontId="6" fillId="0" borderId="3" xfId="0" applyNumberFormat="1" applyFont="1" applyBorder="1" applyAlignment="1">
      <alignment horizontal="right" vertical="center"/>
    </xf>
    <xf numFmtId="0" fontId="7" fillId="0" borderId="0" xfId="0" applyFont="1" applyAlignment="1">
      <alignment vertical="center"/>
    </xf>
    <xf numFmtId="0" fontId="7" fillId="0" borderId="3" xfId="0" applyFont="1" applyBorder="1" applyAlignment="1">
      <alignment vertical="center"/>
    </xf>
    <xf numFmtId="3" fontId="7" fillId="0" borderId="3" xfId="0" applyNumberFormat="1" applyFont="1" applyBorder="1" applyAlignment="1">
      <alignment horizontal="right" vertical="center"/>
    </xf>
    <xf numFmtId="0" fontId="22" fillId="0" borderId="0" xfId="39" applyFont="1"/>
    <xf numFmtId="169" fontId="6" fillId="0" borderId="0" xfId="0" applyNumberFormat="1" applyFont="1" applyAlignment="1">
      <alignment vertical="center"/>
    </xf>
    <xf numFmtId="169" fontId="7" fillId="0" borderId="2" xfId="0" applyNumberFormat="1" applyFont="1" applyBorder="1" applyAlignment="1">
      <alignment horizontal="right" vertical="center"/>
    </xf>
    <xf numFmtId="3" fontId="7" fillId="0" borderId="2" xfId="0" applyNumberFormat="1" applyFont="1" applyBorder="1" applyAlignment="1">
      <alignment horizontal="right" vertical="center"/>
    </xf>
    <xf numFmtId="169" fontId="6" fillId="19" borderId="0" xfId="0" applyNumberFormat="1" applyFont="1" applyFill="1" applyAlignment="1">
      <alignment horizontal="right" vertical="center"/>
    </xf>
    <xf numFmtId="0" fontId="24" fillId="20" borderId="0" xfId="0" applyFont="1" applyFill="1" applyAlignment="1">
      <alignment wrapText="1"/>
    </xf>
    <xf numFmtId="169" fontId="7" fillId="19" borderId="2" xfId="0" applyNumberFormat="1" applyFont="1" applyFill="1" applyBorder="1" applyAlignment="1">
      <alignment horizontal="right" vertical="center"/>
    </xf>
    <xf numFmtId="169" fontId="3" fillId="19" borderId="0" xfId="0" applyNumberFormat="1" applyFont="1" applyFill="1" applyAlignment="1">
      <alignment vertical="center" wrapText="1"/>
    </xf>
    <xf numFmtId="169" fontId="6" fillId="19" borderId="3" xfId="0" applyNumberFormat="1" applyFont="1" applyFill="1" applyBorder="1" applyAlignment="1">
      <alignment horizontal="right" vertical="center"/>
    </xf>
    <xf numFmtId="0" fontId="7" fillId="21" borderId="0" xfId="0" applyFont="1" applyFill="1" applyAlignment="1">
      <alignment vertical="center" wrapText="1"/>
    </xf>
    <xf numFmtId="169" fontId="7" fillId="21" borderId="0" xfId="0" applyNumberFormat="1" applyFont="1" applyFill="1" applyAlignment="1">
      <alignment vertical="center" wrapText="1"/>
    </xf>
    <xf numFmtId="169" fontId="3" fillId="21" borderId="0" xfId="0" applyNumberFormat="1" applyFont="1" applyFill="1" applyAlignment="1">
      <alignment vertical="center"/>
    </xf>
    <xf numFmtId="0" fontId="7" fillId="21" borderId="0" xfId="0" applyFont="1" applyFill="1" applyAlignment="1">
      <alignment vertical="center"/>
    </xf>
    <xf numFmtId="169" fontId="6" fillId="21" borderId="0" xfId="0" applyNumberFormat="1" applyFont="1" applyFill="1" applyAlignment="1">
      <alignment horizontal="right" vertical="center"/>
    </xf>
    <xf numFmtId="3" fontId="7" fillId="19" borderId="2" xfId="0" applyNumberFormat="1" applyFont="1" applyFill="1" applyBorder="1" applyAlignment="1">
      <alignment horizontal="right" vertical="center"/>
    </xf>
    <xf numFmtId="169" fontId="6" fillId="19" borderId="0" xfId="0" applyNumberFormat="1" applyFont="1" applyFill="1" applyAlignment="1">
      <alignment vertical="center"/>
    </xf>
    <xf numFmtId="3" fontId="7" fillId="19" borderId="3" xfId="0" applyNumberFormat="1" applyFont="1" applyFill="1" applyBorder="1" applyAlignment="1">
      <alignment horizontal="right" vertical="center"/>
    </xf>
    <xf numFmtId="169" fontId="3" fillId="0" borderId="0" xfId="0" applyNumberFormat="1" applyFont="1" applyAlignment="1">
      <alignment horizontal="right" vertical="center" wrapText="1"/>
    </xf>
    <xf numFmtId="0" fontId="7" fillId="0" borderId="2" xfId="0" applyFont="1" applyBorder="1" applyAlignment="1">
      <alignment vertical="center" wrapText="1"/>
    </xf>
    <xf numFmtId="169" fontId="6" fillId="21" borderId="0" xfId="0" applyNumberFormat="1" applyFont="1" applyFill="1" applyAlignment="1">
      <alignment vertical="center"/>
    </xf>
    <xf numFmtId="169" fontId="3" fillId="21" borderId="0" xfId="0" applyNumberFormat="1" applyFont="1" applyFill="1" applyAlignment="1">
      <alignment horizontal="right" vertical="center"/>
    </xf>
    <xf numFmtId="0" fontId="7" fillId="0" borderId="10" xfId="0" applyFont="1" applyBorder="1" applyAlignment="1">
      <alignment vertical="center" wrapText="1"/>
    </xf>
    <xf numFmtId="169" fontId="7" fillId="0" borderId="10" xfId="0" applyNumberFormat="1" applyFont="1" applyBorder="1" applyAlignment="1">
      <alignment horizontal="right" vertical="center"/>
    </xf>
    <xf numFmtId="0" fontId="7" fillId="0" borderId="11" xfId="0" applyFont="1" applyBorder="1" applyAlignment="1">
      <alignment vertical="center" wrapText="1"/>
    </xf>
    <xf numFmtId="169" fontId="7" fillId="0" borderId="11" xfId="0" applyNumberFormat="1" applyFont="1" applyBorder="1" applyAlignment="1">
      <alignment horizontal="right" vertical="center"/>
    </xf>
    <xf numFmtId="164" fontId="3" fillId="0" borderId="0" xfId="0" applyNumberFormat="1" applyFont="1"/>
    <xf numFmtId="169" fontId="6" fillId="0" borderId="0" xfId="0" applyNumberFormat="1" applyFont="1" applyFill="1" applyAlignment="1">
      <alignment horizontal="right" vertical="center"/>
    </xf>
    <xf numFmtId="0" fontId="3" fillId="0" borderId="0" xfId="0" applyFont="1" applyFill="1"/>
    <xf numFmtId="169" fontId="3" fillId="0" borderId="0" xfId="0" applyNumberFormat="1" applyFont="1" applyFill="1" applyAlignment="1">
      <alignment horizontal="right" vertical="center" wrapText="1"/>
    </xf>
    <xf numFmtId="169" fontId="3" fillId="19" borderId="0" xfId="0" applyNumberFormat="1" applyFont="1" applyFill="1" applyAlignment="1">
      <alignment horizontal="right" vertical="center" wrapText="1"/>
    </xf>
    <xf numFmtId="169" fontId="7" fillId="19" borderId="10" xfId="0" applyNumberFormat="1" applyFont="1" applyFill="1" applyBorder="1" applyAlignment="1">
      <alignment horizontal="right" vertical="center"/>
    </xf>
    <xf numFmtId="169" fontId="7" fillId="19" borderId="11" xfId="0" applyNumberFormat="1" applyFont="1" applyFill="1" applyBorder="1" applyAlignment="1">
      <alignment horizontal="right" vertical="center"/>
    </xf>
    <xf numFmtId="0" fontId="3" fillId="0" borderId="0" xfId="0" applyFont="1" applyFill="1" applyAlignment="1">
      <alignment vertical="center"/>
    </xf>
    <xf numFmtId="0" fontId="24" fillId="20" borderId="0" xfId="0" applyFont="1" applyFill="1" applyAlignment="1">
      <alignment horizontal="center" vertical="center"/>
    </xf>
    <xf numFmtId="3" fontId="7" fillId="0" borderId="2" xfId="0" applyNumberFormat="1" applyFont="1" applyFill="1" applyBorder="1" applyAlignment="1">
      <alignment horizontal="right" vertical="center"/>
    </xf>
    <xf numFmtId="3" fontId="7" fillId="0" borderId="3" xfId="0" applyNumberFormat="1" applyFont="1" applyFill="1" applyBorder="1" applyAlignment="1">
      <alignment horizontal="right" vertical="center"/>
    </xf>
    <xf numFmtId="164" fontId="3" fillId="0" borderId="0" xfId="0" applyNumberFormat="1" applyFont="1" applyFill="1" applyBorder="1" applyAlignment="1">
      <alignment vertical="center"/>
    </xf>
    <xf numFmtId="169" fontId="7" fillId="0" borderId="0" xfId="0" applyNumberFormat="1" applyFont="1" applyBorder="1" applyAlignment="1">
      <alignment horizontal="right" vertical="center"/>
    </xf>
    <xf numFmtId="0" fontId="26" fillId="0" borderId="0" xfId="0" applyFont="1" applyFill="1"/>
    <xf numFmtId="0" fontId="7" fillId="0" borderId="1" xfId="0" applyFont="1" applyBorder="1"/>
    <xf numFmtId="0" fontId="7" fillId="0" borderId="0" xfId="0" applyFont="1" applyBorder="1"/>
    <xf numFmtId="169" fontId="7" fillId="0" borderId="1" xfId="0" applyNumberFormat="1" applyFont="1" applyBorder="1" applyAlignment="1">
      <alignment horizontal="right" vertical="center"/>
    </xf>
    <xf numFmtId="0" fontId="7" fillId="0" borderId="1" xfId="0" applyFont="1" applyBorder="1" applyAlignment="1">
      <alignment wrapText="1"/>
    </xf>
    <xf numFmtId="164" fontId="4" fillId="0" borderId="1" xfId="0" applyNumberFormat="1" applyFont="1" applyFill="1" applyBorder="1"/>
    <xf numFmtId="0" fontId="7" fillId="21" borderId="13" xfId="0" applyFont="1" applyFill="1" applyBorder="1"/>
    <xf numFmtId="169" fontId="7" fillId="21" borderId="13" xfId="0" applyNumberFormat="1" applyFont="1" applyFill="1" applyBorder="1" applyAlignment="1">
      <alignment horizontal="right" vertical="center"/>
    </xf>
    <xf numFmtId="0" fontId="7" fillId="21" borderId="13" xfId="0" applyFont="1" applyFill="1" applyBorder="1" applyAlignment="1">
      <alignment wrapText="1"/>
    </xf>
    <xf numFmtId="0" fontId="25" fillId="0" borderId="0" xfId="0" applyFont="1" applyAlignment="1">
      <alignment vertical="center"/>
    </xf>
    <xf numFmtId="0" fontId="3" fillId="0" borderId="0" xfId="0" applyFont="1" applyBorder="1" applyAlignment="1">
      <alignment horizontal="left" wrapText="1" indent="1"/>
    </xf>
    <xf numFmtId="164" fontId="3" fillId="0" borderId="0" xfId="0" applyNumberFormat="1" applyFont="1" applyFill="1" applyBorder="1"/>
    <xf numFmtId="164" fontId="3" fillId="0" borderId="0" xfId="0" applyNumberFormat="1" applyFont="1" applyFill="1"/>
    <xf numFmtId="169" fontId="7" fillId="0" borderId="1" xfId="0" applyNumberFormat="1" applyFont="1" applyFill="1" applyBorder="1" applyAlignment="1">
      <alignment horizontal="right" vertical="center"/>
    </xf>
    <xf numFmtId="0" fontId="3" fillId="0" borderId="0" xfId="0" applyFont="1" applyFill="1" applyBorder="1" applyAlignment="1">
      <alignment horizontal="left" wrapText="1" indent="1"/>
    </xf>
    <xf numFmtId="169" fontId="7" fillId="0" borderId="0" xfId="0" applyNumberFormat="1" applyFont="1" applyFill="1" applyBorder="1" applyAlignment="1">
      <alignment horizontal="right" vertical="center"/>
    </xf>
    <xf numFmtId="0" fontId="4" fillId="0" borderId="0" xfId="0" applyFont="1" applyBorder="1" applyAlignment="1">
      <alignment horizontal="left" wrapText="1"/>
    </xf>
    <xf numFmtId="0" fontId="4" fillId="0" borderId="0" xfId="0" applyFont="1" applyFill="1"/>
    <xf numFmtId="164" fontId="4" fillId="0" borderId="0" xfId="0" applyNumberFormat="1" applyFont="1" applyFill="1" applyBorder="1"/>
    <xf numFmtId="164" fontId="7" fillId="21" borderId="13" xfId="0" applyNumberFormat="1" applyFont="1" applyFill="1" applyBorder="1" applyAlignment="1">
      <alignment horizontal="right" vertical="center"/>
    </xf>
    <xf numFmtId="0" fontId="5" fillId="0" borderId="0" xfId="0" applyFont="1" applyBorder="1" applyAlignment="1">
      <alignment horizontal="left" wrapText="1"/>
    </xf>
    <xf numFmtId="0" fontId="5" fillId="0" borderId="0" xfId="0" applyFont="1" applyFill="1"/>
    <xf numFmtId="170" fontId="5" fillId="0" borderId="0" xfId="0" applyNumberFormat="1" applyFont="1" applyFill="1"/>
    <xf numFmtId="171" fontId="5" fillId="0" borderId="0" xfId="0" applyNumberFormat="1" applyFont="1" applyFill="1"/>
    <xf numFmtId="0" fontId="27" fillId="0" borderId="1" xfId="0" applyFont="1" applyBorder="1" applyAlignment="1">
      <alignment horizontal="left" wrapText="1"/>
    </xf>
    <xf numFmtId="0" fontId="27" fillId="0" borderId="0" xfId="0" applyFont="1" applyFill="1"/>
    <xf numFmtId="164" fontId="27" fillId="0" borderId="1" xfId="0" applyNumberFormat="1" applyFont="1" applyFill="1" applyBorder="1"/>
    <xf numFmtId="164" fontId="27" fillId="0" borderId="0" xfId="0" applyNumberFormat="1" applyFont="1" applyFill="1" applyBorder="1"/>
    <xf numFmtId="0" fontId="28" fillId="0" borderId="0" xfId="0" applyFont="1" applyBorder="1" applyAlignment="1">
      <alignment horizontal="left" wrapText="1" indent="1"/>
    </xf>
    <xf numFmtId="0" fontId="24" fillId="20" borderId="0" xfId="0" applyFont="1" applyFill="1" applyAlignment="1">
      <alignment vertical="center" wrapText="1"/>
    </xf>
    <xf numFmtId="0" fontId="24" fillId="0" borderId="0" xfId="0" applyFont="1" applyFill="1" applyAlignment="1">
      <alignment vertical="center" wrapText="1"/>
    </xf>
    <xf numFmtId="0" fontId="24" fillId="0" borderId="0" xfId="0" applyFont="1" applyFill="1" applyAlignment="1">
      <alignment horizontal="center" vertical="center"/>
    </xf>
    <xf numFmtId="0" fontId="4" fillId="21" borderId="1" xfId="0" applyFont="1" applyFill="1" applyBorder="1" applyAlignment="1">
      <alignment wrapText="1"/>
    </xf>
    <xf numFmtId="0" fontId="3" fillId="21" borderId="1" xfId="0" applyFont="1" applyFill="1" applyBorder="1" applyAlignment="1">
      <alignment vertical="center"/>
    </xf>
    <xf numFmtId="0" fontId="4" fillId="0" borderId="12" xfId="0" applyFont="1" applyBorder="1" applyAlignment="1">
      <alignment horizontal="left" wrapText="1"/>
    </xf>
    <xf numFmtId="169" fontId="7" fillId="0" borderId="12" xfId="0" applyNumberFormat="1" applyFont="1" applyBorder="1" applyAlignment="1">
      <alignment horizontal="right" vertical="center"/>
    </xf>
    <xf numFmtId="169" fontId="7" fillId="19" borderId="12" xfId="0" applyNumberFormat="1" applyFont="1" applyFill="1" applyBorder="1" applyAlignment="1">
      <alignment horizontal="right" vertical="center"/>
    </xf>
    <xf numFmtId="0" fontId="5" fillId="0" borderId="0" xfId="0" applyFont="1" applyBorder="1" applyAlignment="1">
      <alignment horizontal="left" wrapText="1" indent="1"/>
    </xf>
    <xf numFmtId="0" fontId="3" fillId="0" borderId="0" xfId="0" applyFont="1" applyFill="1" applyBorder="1"/>
    <xf numFmtId="0" fontId="3" fillId="0" borderId="0" xfId="0" applyFont="1" applyFill="1" applyBorder="1" applyAlignment="1">
      <alignment vertical="center"/>
    </xf>
    <xf numFmtId="164" fontId="4" fillId="0" borderId="0" xfId="0" applyNumberFormat="1" applyFont="1" applyFill="1" applyBorder="1" applyAlignment="1">
      <alignment vertical="center"/>
    </xf>
    <xf numFmtId="0" fontId="3" fillId="19" borderId="0" xfId="0" applyFont="1" applyFill="1" applyBorder="1" applyAlignment="1">
      <alignment vertical="center"/>
    </xf>
    <xf numFmtId="0" fontId="3" fillId="0" borderId="0" xfId="0" applyFont="1" applyAlignment="1">
      <alignment horizontal="left" wrapText="1" indent="2"/>
    </xf>
    <xf numFmtId="164" fontId="3" fillId="19" borderId="0" xfId="0" applyNumberFormat="1" applyFont="1" applyFill="1" applyBorder="1" applyAlignment="1">
      <alignment vertical="center"/>
    </xf>
    <xf numFmtId="0" fontId="4" fillId="0" borderId="0" xfId="0" applyFont="1" applyAlignment="1">
      <alignment horizontal="left" wrapText="1"/>
    </xf>
    <xf numFmtId="164" fontId="4" fillId="19" borderId="0" xfId="1" applyNumberFormat="1" applyFont="1" applyFill="1" applyAlignment="1">
      <alignment vertical="center"/>
    </xf>
    <xf numFmtId="0" fontId="3" fillId="0" borderId="0" xfId="0" quotePrefix="1" applyFont="1" applyAlignment="1">
      <alignment horizontal="left" wrapText="1"/>
    </xf>
    <xf numFmtId="164" fontId="3" fillId="0" borderId="0" xfId="1" applyNumberFormat="1" applyFont="1" applyFill="1" applyAlignment="1">
      <alignment vertical="center"/>
    </xf>
    <xf numFmtId="164" fontId="3" fillId="19" borderId="0" xfId="1" applyNumberFormat="1" applyFont="1" applyFill="1" applyAlignment="1">
      <alignment vertical="center"/>
    </xf>
    <xf numFmtId="0" fontId="3" fillId="0" borderId="1" xfId="0" quotePrefix="1" applyFont="1" applyBorder="1" applyAlignment="1">
      <alignment horizontal="left" wrapText="1"/>
    </xf>
    <xf numFmtId="164" fontId="3" fillId="0" borderId="1" xfId="1" applyNumberFormat="1" applyFont="1" applyFill="1" applyBorder="1" applyAlignment="1">
      <alignment vertical="center"/>
    </xf>
    <xf numFmtId="164" fontId="3" fillId="19" borderId="1" xfId="1" applyNumberFormat="1" applyFont="1" applyFill="1" applyBorder="1" applyAlignment="1">
      <alignment vertical="center"/>
    </xf>
    <xf numFmtId="0" fontId="3" fillId="0" borderId="0" xfId="0" applyFont="1" applyAlignment="1">
      <alignment horizontal="left" wrapText="1"/>
    </xf>
    <xf numFmtId="164" fontId="3" fillId="0" borderId="0" xfId="1" applyNumberFormat="1" applyFont="1" applyFill="1" applyBorder="1" applyAlignment="1">
      <alignment vertical="center"/>
    </xf>
    <xf numFmtId="164" fontId="3" fillId="19" borderId="0" xfId="1" applyNumberFormat="1" applyFont="1" applyFill="1" applyBorder="1" applyAlignment="1">
      <alignment vertical="center"/>
    </xf>
    <xf numFmtId="0" fontId="5" fillId="0" borderId="0" xfId="0" applyFont="1" applyAlignment="1">
      <alignment horizontal="left" wrapText="1" indent="1"/>
    </xf>
    <xf numFmtId="169" fontId="7" fillId="19" borderId="0" xfId="0" applyNumberFormat="1" applyFont="1" applyFill="1" applyBorder="1" applyAlignment="1">
      <alignment horizontal="right" vertical="center"/>
    </xf>
    <xf numFmtId="169" fontId="6" fillId="19" borderId="0" xfId="0" applyNumberFormat="1" applyFont="1" applyFill="1" applyBorder="1" applyAlignment="1">
      <alignment horizontal="right" vertical="center"/>
    </xf>
    <xf numFmtId="0" fontId="4" fillId="0" borderId="2" xfId="0" applyFont="1" applyBorder="1" applyAlignment="1">
      <alignment horizontal="left" wrapText="1"/>
    </xf>
    <xf numFmtId="0" fontId="3" fillId="0" borderId="0" xfId="0" applyFont="1" applyBorder="1"/>
    <xf numFmtId="164" fontId="4" fillId="0" borderId="2" xfId="1" applyNumberFormat="1" applyFont="1" applyFill="1" applyBorder="1" applyAlignment="1">
      <alignment vertical="center"/>
    </xf>
    <xf numFmtId="164" fontId="4" fillId="19" borderId="2" xfId="1" applyNumberFormat="1" applyFont="1" applyFill="1" applyBorder="1" applyAlignment="1">
      <alignment horizontal="right" vertical="center"/>
    </xf>
    <xf numFmtId="167" fontId="31" fillId="0" borderId="10" xfId="2" applyNumberFormat="1" applyFont="1" applyFill="1" applyBorder="1" applyAlignment="1">
      <alignment horizontal="right" vertical="center" indent="1"/>
    </xf>
    <xf numFmtId="167" fontId="31" fillId="19" borderId="10" xfId="2" applyNumberFormat="1" applyFont="1" applyFill="1" applyBorder="1" applyAlignment="1">
      <alignment horizontal="right" vertical="center" indent="1"/>
    </xf>
    <xf numFmtId="0" fontId="31" fillId="0" borderId="0" xfId="0" applyFont="1" applyBorder="1" applyAlignment="1">
      <alignment horizontal="left" wrapText="1"/>
    </xf>
    <xf numFmtId="167" fontId="31" fillId="0" borderId="0" xfId="2" applyNumberFormat="1" applyFont="1" applyFill="1" applyBorder="1" applyAlignment="1">
      <alignment horizontal="right" vertical="center" indent="1"/>
    </xf>
    <xf numFmtId="167" fontId="31" fillId="19" borderId="0" xfId="2" applyNumberFormat="1" applyFont="1" applyFill="1" applyBorder="1" applyAlignment="1">
      <alignment horizontal="right" vertical="center" indent="1"/>
    </xf>
    <xf numFmtId="164" fontId="32" fillId="0" borderId="2" xfId="1" applyNumberFormat="1" applyFont="1" applyFill="1" applyBorder="1" applyAlignment="1">
      <alignment horizontal="right" vertical="center"/>
    </xf>
    <xf numFmtId="164" fontId="32" fillId="19" borderId="2" xfId="1" applyNumberFormat="1" applyFont="1" applyFill="1" applyBorder="1" applyAlignment="1">
      <alignment vertical="center"/>
    </xf>
    <xf numFmtId="164" fontId="3" fillId="0" borderId="0" xfId="0" applyNumberFormat="1" applyFont="1" applyFill="1" applyAlignment="1">
      <alignment vertical="center"/>
    </xf>
    <xf numFmtId="164" fontId="3" fillId="19" borderId="0" xfId="0" applyNumberFormat="1" applyFont="1" applyFill="1" applyAlignment="1">
      <alignment vertical="center"/>
    </xf>
    <xf numFmtId="0" fontId="3" fillId="0" borderId="1" xfId="0" applyFont="1" applyBorder="1" applyAlignment="1">
      <alignment horizontal="left" wrapText="1" indent="1"/>
    </xf>
    <xf numFmtId="164" fontId="3" fillId="0" borderId="1" xfId="0" applyNumberFormat="1" applyFont="1" applyFill="1" applyBorder="1" applyAlignment="1">
      <alignment vertical="center"/>
    </xf>
    <xf numFmtId="164" fontId="3" fillId="19" borderId="1" xfId="0" applyNumberFormat="1" applyFont="1" applyFill="1" applyBorder="1" applyAlignment="1">
      <alignment vertical="center"/>
    </xf>
    <xf numFmtId="164" fontId="4" fillId="0" borderId="0" xfId="0" applyNumberFormat="1" applyFont="1" applyFill="1" applyAlignment="1">
      <alignment vertical="center"/>
    </xf>
    <xf numFmtId="164" fontId="4" fillId="19" borderId="0" xfId="0" applyNumberFormat="1" applyFont="1" applyFill="1" applyBorder="1" applyAlignment="1">
      <alignment vertical="center"/>
    </xf>
    <xf numFmtId="164" fontId="4" fillId="19" borderId="0" xfId="1" applyNumberFormat="1" applyFont="1" applyFill="1" applyBorder="1" applyAlignment="1">
      <alignment vertical="center"/>
    </xf>
    <xf numFmtId="167" fontId="31" fillId="0" borderId="4" xfId="2" applyNumberFormat="1" applyFont="1" applyFill="1" applyBorder="1" applyAlignment="1">
      <alignment horizontal="right" vertical="center" indent="1"/>
    </xf>
    <xf numFmtId="167" fontId="31" fillId="19" borderId="4" xfId="2" applyNumberFormat="1" applyFont="1" applyFill="1" applyBorder="1" applyAlignment="1">
      <alignment horizontal="right" vertical="center" indent="1"/>
    </xf>
    <xf numFmtId="164" fontId="4" fillId="19" borderId="2" xfId="1" applyNumberFormat="1" applyFont="1" applyFill="1" applyBorder="1" applyAlignment="1">
      <alignment vertical="center"/>
    </xf>
    <xf numFmtId="0" fontId="4" fillId="0" borderId="12" xfId="0" applyFont="1" applyFill="1" applyBorder="1" applyAlignment="1">
      <alignment horizontal="left" wrapText="1"/>
    </xf>
    <xf numFmtId="164" fontId="4" fillId="19" borderId="0" xfId="0" applyNumberFormat="1" applyFont="1" applyFill="1" applyAlignment="1">
      <alignment vertical="center"/>
    </xf>
    <xf numFmtId="0" fontId="4" fillId="0" borderId="4" xfId="0" applyFont="1" applyBorder="1" applyAlignment="1">
      <alignment horizontal="left" wrapText="1"/>
    </xf>
    <xf numFmtId="164" fontId="4" fillId="0" borderId="4" xfId="1" applyNumberFormat="1" applyFont="1" applyFill="1" applyBorder="1" applyAlignment="1">
      <alignment vertical="center"/>
    </xf>
    <xf numFmtId="164" fontId="4" fillId="19" borderId="4" xfId="1" applyNumberFormat="1" applyFont="1" applyFill="1" applyBorder="1" applyAlignment="1">
      <alignment horizontal="right" vertical="center"/>
    </xf>
    <xf numFmtId="166" fontId="3" fillId="0" borderId="0" xfId="1" applyNumberFormat="1" applyFont="1" applyFill="1" applyAlignment="1">
      <alignment vertical="center"/>
    </xf>
    <xf numFmtId="166" fontId="4" fillId="19" borderId="0" xfId="1" applyNumberFormat="1" applyFont="1" applyFill="1" applyAlignment="1">
      <alignment vertical="center"/>
    </xf>
    <xf numFmtId="164" fontId="7" fillId="0" borderId="3" xfId="0" applyNumberFormat="1" applyFont="1" applyBorder="1" applyAlignment="1">
      <alignment horizontal="center" vertical="center"/>
    </xf>
    <xf numFmtId="164" fontId="7" fillId="19" borderId="3" xfId="0" applyNumberFormat="1" applyFont="1" applyFill="1" applyBorder="1" applyAlignment="1">
      <alignment horizontal="center" vertical="center"/>
    </xf>
    <xf numFmtId="0" fontId="29" fillId="22" borderId="0" xfId="0" applyFont="1" applyFill="1"/>
    <xf numFmtId="0" fontId="30" fillId="22" borderId="0" xfId="0" applyFont="1" applyFill="1"/>
    <xf numFmtId="0" fontId="29" fillId="23" borderId="0" xfId="0" applyFont="1" applyFill="1"/>
    <xf numFmtId="0" fontId="23" fillId="23" borderId="0" xfId="0" applyFont="1" applyFill="1"/>
    <xf numFmtId="0" fontId="4" fillId="0" borderId="0" xfId="0" applyFont="1" applyAlignment="1">
      <alignment horizontal="center"/>
    </xf>
    <xf numFmtId="164" fontId="26" fillId="0" borderId="0" xfId="0" applyNumberFormat="1" applyFont="1" applyFill="1"/>
    <xf numFmtId="169" fontId="26" fillId="0" borderId="0" xfId="0" applyNumberFormat="1" applyFont="1" applyFill="1"/>
    <xf numFmtId="0" fontId="26" fillId="0" borderId="0" xfId="0" applyFont="1" applyFill="1" applyBorder="1"/>
    <xf numFmtId="0" fontId="7" fillId="24" borderId="10" xfId="0" applyFont="1" applyFill="1" applyBorder="1" applyAlignment="1">
      <alignment vertical="center" wrapText="1"/>
    </xf>
    <xf numFmtId="169" fontId="7" fillId="24" borderId="10" xfId="0" applyNumberFormat="1" applyFont="1" applyFill="1" applyBorder="1" applyAlignment="1">
      <alignment horizontal="right" vertical="center"/>
    </xf>
    <xf numFmtId="164" fontId="3" fillId="0" borderId="2" xfId="1" applyNumberFormat="1" applyFont="1" applyFill="1" applyBorder="1" applyAlignment="1">
      <alignment vertical="center"/>
    </xf>
    <xf numFmtId="0" fontId="21" fillId="23" borderId="0" xfId="39" applyFill="1" applyAlignment="1">
      <alignment horizontal="left" indent="1"/>
    </xf>
    <xf numFmtId="0" fontId="21" fillId="23" borderId="0" xfId="39" quotePrefix="1" applyFill="1" applyAlignment="1">
      <alignment horizontal="left" indent="1"/>
    </xf>
    <xf numFmtId="0" fontId="33" fillId="22" borderId="0" xfId="0" applyFont="1" applyFill="1"/>
    <xf numFmtId="0" fontId="34" fillId="22" borderId="0" xfId="0" applyFont="1" applyFill="1"/>
    <xf numFmtId="0" fontId="29" fillId="23" borderId="14" xfId="0" applyFont="1" applyFill="1" applyBorder="1"/>
    <xf numFmtId="0" fontId="4" fillId="0" borderId="0" xfId="0" applyFont="1" applyAlignment="1">
      <alignment vertical="center"/>
    </xf>
    <xf numFmtId="0" fontId="5" fillId="0" borderId="0" xfId="0" applyFont="1" applyBorder="1" applyAlignment="1">
      <alignment horizontal="left" vertical="center" wrapText="1"/>
    </xf>
    <xf numFmtId="0" fontId="3" fillId="0" borderId="0" xfId="0" applyFont="1" applyBorder="1" applyAlignment="1">
      <alignment horizontal="left" vertical="center" wrapText="1"/>
    </xf>
    <xf numFmtId="0" fontId="24" fillId="20" borderId="0" xfId="0" applyFont="1" applyFill="1" applyAlignment="1">
      <alignment vertical="center"/>
    </xf>
    <xf numFmtId="0" fontId="6" fillId="0" borderId="0" xfId="0" applyFont="1" applyFill="1" applyAlignment="1">
      <alignment horizontal="left" vertical="center" wrapText="1"/>
    </xf>
    <xf numFmtId="0" fontId="6" fillId="0" borderId="0" xfId="0" applyFont="1" applyAlignment="1">
      <alignment horizontal="left" vertical="center"/>
    </xf>
    <xf numFmtId="0" fontId="3" fillId="0" borderId="0" xfId="0" applyFont="1" applyAlignment="1">
      <alignment horizontal="left" vertical="center"/>
    </xf>
    <xf numFmtId="0" fontId="7" fillId="0" borderId="1" xfId="0" applyFont="1" applyBorder="1" applyAlignment="1">
      <alignment vertical="center"/>
    </xf>
    <xf numFmtId="0" fontId="7" fillId="21" borderId="13" xfId="0" applyFont="1" applyFill="1" applyBorder="1" applyAlignment="1">
      <alignment vertical="center"/>
    </xf>
    <xf numFmtId="0" fontId="7" fillId="0" borderId="0" xfId="0" applyFont="1" applyBorder="1" applyAlignment="1">
      <alignment vertical="center"/>
    </xf>
    <xf numFmtId="0" fontId="26" fillId="0" borderId="0" xfId="0" applyFont="1" applyFill="1" applyAlignment="1">
      <alignment vertical="center"/>
    </xf>
    <xf numFmtId="0" fontId="7" fillId="0" borderId="1" xfId="0" applyFont="1" applyBorder="1" applyAlignment="1">
      <alignment vertical="center" wrapText="1"/>
    </xf>
    <xf numFmtId="0" fontId="28" fillId="0" borderId="0" xfId="0" applyFont="1" applyBorder="1" applyAlignment="1">
      <alignment horizontal="left" vertical="center" wrapText="1"/>
    </xf>
    <xf numFmtId="0" fontId="28" fillId="0" borderId="0"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0" xfId="0" applyFont="1" applyBorder="1" applyAlignment="1">
      <alignment horizontal="left" vertical="center"/>
    </xf>
    <xf numFmtId="0" fontId="26" fillId="0" borderId="0" xfId="0" applyFont="1" applyFill="1" applyBorder="1" applyAlignment="1">
      <alignment vertical="center"/>
    </xf>
    <xf numFmtId="0" fontId="7" fillId="21" borderId="13" xfId="0" applyFont="1" applyFill="1" applyBorder="1" applyAlignment="1">
      <alignment vertical="center" wrapText="1"/>
    </xf>
    <xf numFmtId="0" fontId="4" fillId="0" borderId="0" xfId="0" applyFont="1" applyBorder="1" applyAlignment="1">
      <alignment horizontal="left" vertical="center" wrapText="1"/>
    </xf>
    <xf numFmtId="0" fontId="27" fillId="0" borderId="1" xfId="0" applyFont="1" applyBorder="1" applyAlignment="1">
      <alignment horizontal="left" vertical="center" wrapText="1"/>
    </xf>
    <xf numFmtId="0" fontId="35" fillId="0" borderId="0" xfId="0" applyFont="1" applyAlignment="1">
      <alignment vertical="center"/>
    </xf>
    <xf numFmtId="0" fontId="32" fillId="0" borderId="0" xfId="0" applyFont="1" applyAlignment="1">
      <alignment horizontal="left" vertical="center" wrapText="1"/>
    </xf>
    <xf numFmtId="0" fontId="32" fillId="21" borderId="1" xfId="0" applyFont="1" applyFill="1" applyBorder="1" applyAlignment="1">
      <alignment vertical="center" wrapText="1"/>
    </xf>
    <xf numFmtId="0" fontId="32" fillId="0" borderId="12" xfId="0" applyFont="1" applyBorder="1" applyAlignment="1">
      <alignment horizontal="left" vertical="center" wrapText="1"/>
    </xf>
    <xf numFmtId="0" fontId="36" fillId="0" borderId="0" xfId="0" applyFont="1" applyBorder="1" applyAlignment="1">
      <alignment horizontal="left" vertical="center" wrapText="1"/>
    </xf>
    <xf numFmtId="0" fontId="28" fillId="0" borderId="0" xfId="0" applyFont="1" applyAlignment="1">
      <alignment horizontal="left" vertical="center" wrapText="1"/>
    </xf>
    <xf numFmtId="0" fontId="28" fillId="0" borderId="0" xfId="0" quotePrefix="1" applyFont="1" applyAlignment="1">
      <alignment horizontal="left" vertical="center" wrapText="1"/>
    </xf>
    <xf numFmtId="0" fontId="28" fillId="0" borderId="1" xfId="0" quotePrefix="1" applyFont="1" applyBorder="1" applyAlignment="1">
      <alignment horizontal="left" vertical="center" wrapText="1"/>
    </xf>
    <xf numFmtId="0" fontId="36" fillId="0" borderId="0" xfId="0" applyFont="1" applyAlignment="1">
      <alignment horizontal="left" vertical="center" wrapText="1"/>
    </xf>
    <xf numFmtId="0" fontId="32" fillId="0" borderId="2" xfId="0" applyFont="1" applyBorder="1" applyAlignment="1">
      <alignment horizontal="left" vertical="center" wrapText="1"/>
    </xf>
    <xf numFmtId="0" fontId="37" fillId="0" borderId="10" xfId="0" applyFont="1" applyBorder="1" applyAlignment="1">
      <alignment horizontal="left" vertical="center" wrapText="1"/>
    </xf>
    <xf numFmtId="0" fontId="37" fillId="0" borderId="0" xfId="0" applyFont="1" applyBorder="1" applyAlignment="1">
      <alignment horizontal="left" vertical="center" wrapText="1"/>
    </xf>
    <xf numFmtId="0" fontId="28" fillId="0" borderId="1" xfId="0" applyFont="1" applyBorder="1" applyAlignment="1">
      <alignment horizontal="left" vertical="center" wrapText="1"/>
    </xf>
    <xf numFmtId="0" fontId="28" fillId="0" borderId="0" xfId="0" applyFont="1" applyAlignment="1">
      <alignment vertical="center"/>
    </xf>
    <xf numFmtId="0" fontId="37" fillId="0" borderId="4" xfId="0" applyFont="1" applyBorder="1" applyAlignment="1">
      <alignment horizontal="left" vertical="center" wrapText="1"/>
    </xf>
    <xf numFmtId="0" fontId="28" fillId="0" borderId="0" xfId="0" applyFont="1" applyAlignment="1">
      <alignment vertical="center" wrapText="1"/>
    </xf>
    <xf numFmtId="0" fontId="32" fillId="0" borderId="12" xfId="0" applyFont="1" applyFill="1" applyBorder="1" applyAlignment="1">
      <alignment horizontal="left" vertical="center" wrapText="1"/>
    </xf>
    <xf numFmtId="0" fontId="32" fillId="0" borderId="4" xfId="0" applyFont="1" applyBorder="1" applyAlignment="1">
      <alignment horizontal="left" vertical="center" wrapText="1"/>
    </xf>
    <xf numFmtId="0" fontId="35" fillId="0" borderId="0" xfId="0" applyFont="1" applyAlignment="1">
      <alignment vertical="center" wrapText="1"/>
    </xf>
    <xf numFmtId="0" fontId="3" fillId="0" borderId="0" xfId="0" quotePrefix="1" applyFont="1" applyAlignment="1">
      <alignment vertical="center" wrapText="1"/>
    </xf>
    <xf numFmtId="0" fontId="7" fillId="0" borderId="3" xfId="0" applyFont="1" applyBorder="1" applyAlignment="1">
      <alignment vertical="center" wrapText="1"/>
    </xf>
    <xf numFmtId="0" fontId="7" fillId="0" borderId="0" xfId="0" applyFont="1" applyBorder="1" applyAlignment="1">
      <alignment vertical="center" wrapText="1"/>
    </xf>
    <xf numFmtId="0" fontId="26" fillId="0" borderId="0" xfId="0" applyFont="1" applyFill="1" applyAlignment="1">
      <alignment vertical="center" wrapText="1"/>
    </xf>
    <xf numFmtId="0" fontId="3" fillId="0" borderId="0" xfId="0" applyFont="1" applyFill="1" applyAlignment="1">
      <alignment vertical="center" wrapText="1"/>
    </xf>
    <xf numFmtId="0" fontId="26" fillId="0" borderId="0" xfId="0" applyFont="1" applyFill="1" applyBorder="1" applyAlignment="1">
      <alignment vertical="center" wrapText="1"/>
    </xf>
    <xf numFmtId="0" fontId="37" fillId="0" borderId="10" xfId="0" applyFont="1" applyBorder="1" applyAlignment="1">
      <alignment horizontal="left" wrapText="1"/>
    </xf>
    <xf numFmtId="0" fontId="3" fillId="0" borderId="0" xfId="0" quotePrefix="1" applyFont="1" applyAlignment="1">
      <alignment horizontal="left" wrapText="1" indent="1"/>
    </xf>
    <xf numFmtId="0" fontId="3" fillId="0" borderId="1" xfId="0" quotePrefix="1" applyFont="1" applyBorder="1" applyAlignment="1">
      <alignment horizontal="left" wrapText="1" indent="1"/>
    </xf>
    <xf numFmtId="0" fontId="37" fillId="0" borderId="4" xfId="0" applyFont="1" applyBorder="1" applyAlignment="1">
      <alignment horizontal="left" wrapText="1"/>
    </xf>
    <xf numFmtId="169" fontId="6" fillId="0" borderId="0" xfId="0" applyNumberFormat="1" applyFont="1" applyBorder="1" applyAlignment="1">
      <alignment horizontal="right" vertical="center"/>
    </xf>
    <xf numFmtId="0" fontId="3" fillId="0" borderId="0" xfId="0" applyFont="1" applyBorder="1" applyAlignment="1">
      <alignment horizontal="left" vertical="center" wrapText="1" indent="1"/>
    </xf>
    <xf numFmtId="0" fontId="38" fillId="0" borderId="0" xfId="0" applyFont="1" applyFill="1"/>
    <xf numFmtId="0" fontId="3" fillId="0" borderId="0" xfId="0" applyFont="1" applyFill="1" applyBorder="1" applyAlignment="1"/>
    <xf numFmtId="169" fontId="6" fillId="0" borderId="0" xfId="0" applyNumberFormat="1" applyFont="1" applyFill="1" applyBorder="1" applyAlignment="1">
      <alignment horizontal="right" vertical="center"/>
    </xf>
    <xf numFmtId="0" fontId="6" fillId="0" borderId="0" xfId="0" applyFont="1" applyBorder="1" applyAlignment="1">
      <alignment vertical="center" wrapText="1"/>
    </xf>
    <xf numFmtId="0" fontId="39" fillId="0" borderId="0" xfId="0" applyFont="1"/>
    <xf numFmtId="169" fontId="4" fillId="21" borderId="0" xfId="0" applyNumberFormat="1" applyFont="1" applyFill="1" applyAlignment="1">
      <alignment vertical="center"/>
    </xf>
    <xf numFmtId="0" fontId="5" fillId="0" borderId="0" xfId="0" applyFont="1" applyBorder="1" applyAlignment="1">
      <alignment horizontal="left" wrapText="1" indent="2"/>
    </xf>
    <xf numFmtId="0" fontId="5" fillId="0" borderId="0" xfId="0" applyFont="1" applyAlignment="1">
      <alignment horizontal="left" wrapText="1" indent="2"/>
    </xf>
    <xf numFmtId="172" fontId="3" fillId="0" borderId="0" xfId="1" applyNumberFormat="1" applyFont="1" applyFill="1" applyBorder="1" applyAlignment="1">
      <alignment vertical="center"/>
    </xf>
    <xf numFmtId="0" fontId="8" fillId="0" borderId="0" xfId="0" applyFont="1" applyAlignment="1">
      <alignment vertical="center" wrapText="1"/>
    </xf>
    <xf numFmtId="0" fontId="7" fillId="21" borderId="0" xfId="0" applyFont="1" applyFill="1" applyBorder="1" applyAlignment="1">
      <alignment vertical="center" wrapText="1"/>
    </xf>
    <xf numFmtId="0" fontId="40" fillId="0" borderId="0" xfId="0" applyFont="1" applyFill="1" applyAlignment="1">
      <alignment vertical="center" wrapText="1"/>
    </xf>
    <xf numFmtId="169" fontId="5" fillId="0" borderId="0" xfId="0" applyNumberFormat="1" applyFont="1" applyFill="1" applyAlignment="1">
      <alignment vertical="center"/>
    </xf>
    <xf numFmtId="172" fontId="3" fillId="0" borderId="0" xfId="1" applyNumberFormat="1" applyFont="1" applyAlignment="1">
      <alignment vertical="center"/>
    </xf>
    <xf numFmtId="0" fontId="24" fillId="20" borderId="0" xfId="0" applyFont="1" applyFill="1" applyAlignment="1">
      <alignment horizontal="center" vertical="center" wrapText="1"/>
    </xf>
    <xf numFmtId="169" fontId="3" fillId="0" borderId="0" xfId="0" applyNumberFormat="1" applyFont="1" applyFill="1" applyAlignment="1">
      <alignment vertical="center"/>
    </xf>
    <xf numFmtId="0" fontId="22" fillId="0" borderId="0" xfId="39" applyFont="1" applyAlignment="1">
      <alignment vertical="center"/>
    </xf>
    <xf numFmtId="0" fontId="4" fillId="0" borderId="0" xfId="0" applyFont="1" applyAlignment="1">
      <alignment horizontal="right" vertical="center"/>
    </xf>
    <xf numFmtId="0" fontId="4" fillId="0" borderId="0" xfId="0" applyFont="1" applyAlignment="1">
      <alignment horizontal="center" vertical="center"/>
    </xf>
    <xf numFmtId="0" fontId="3" fillId="0" borderId="0" xfId="0" applyFont="1" applyAlignment="1">
      <alignment horizontal="center" vertical="center"/>
    </xf>
    <xf numFmtId="164" fontId="3" fillId="0" borderId="0" xfId="0" applyNumberFormat="1" applyFont="1" applyAlignment="1">
      <alignment vertical="center"/>
    </xf>
    <xf numFmtId="164" fontId="5" fillId="0" borderId="0" xfId="0" applyNumberFormat="1" applyFont="1" applyAlignment="1">
      <alignment vertical="center"/>
    </xf>
    <xf numFmtId="167" fontId="5" fillId="0" borderId="0" xfId="0" applyNumberFormat="1" applyFont="1" applyAlignment="1">
      <alignment vertical="center"/>
    </xf>
    <xf numFmtId="0" fontId="3" fillId="0" borderId="0" xfId="0" applyFont="1" applyBorder="1" applyAlignment="1">
      <alignment vertical="center"/>
    </xf>
    <xf numFmtId="169" fontId="3" fillId="0" borderId="0" xfId="0" applyNumberFormat="1" applyFont="1" applyBorder="1" applyAlignment="1">
      <alignment vertical="center"/>
    </xf>
    <xf numFmtId="0" fontId="3" fillId="0" borderId="3" xfId="0" applyFont="1" applyBorder="1" applyAlignment="1">
      <alignment vertical="center" wrapText="1"/>
    </xf>
    <xf numFmtId="0" fontId="3" fillId="0" borderId="3" xfId="0" applyFont="1" applyBorder="1" applyAlignment="1">
      <alignment vertical="center"/>
    </xf>
    <xf numFmtId="169" fontId="7" fillId="0" borderId="0" xfId="0" applyNumberFormat="1" applyFont="1" applyFill="1" applyAlignment="1">
      <alignment vertical="center" wrapText="1"/>
    </xf>
    <xf numFmtId="172" fontId="3" fillId="0" borderId="0" xfId="1" applyNumberFormat="1" applyFont="1"/>
    <xf numFmtId="172" fontId="25" fillId="0" borderId="0" xfId="1" applyNumberFormat="1" applyFont="1" applyAlignment="1">
      <alignment vertical="center"/>
    </xf>
    <xf numFmtId="172" fontId="24" fillId="20" borderId="0" xfId="1" applyNumberFormat="1" applyFont="1" applyFill="1" applyAlignment="1">
      <alignment horizontal="center" vertical="center" wrapText="1"/>
    </xf>
    <xf numFmtId="172" fontId="24" fillId="0" borderId="0" xfId="1" applyNumberFormat="1" applyFont="1" applyFill="1" applyAlignment="1">
      <alignment horizontal="center" vertical="center"/>
    </xf>
    <xf numFmtId="172" fontId="3" fillId="21" borderId="1" xfId="1" applyNumberFormat="1" applyFont="1" applyFill="1" applyBorder="1" applyAlignment="1">
      <alignment vertical="center"/>
    </xf>
    <xf numFmtId="172" fontId="4" fillId="0" borderId="0" xfId="1" applyNumberFormat="1" applyFont="1" applyFill="1" applyBorder="1" applyAlignment="1">
      <alignment vertical="center"/>
    </xf>
    <xf numFmtId="172" fontId="3" fillId="0" borderId="0" xfId="1" applyNumberFormat="1" applyFont="1" applyFill="1" applyAlignment="1">
      <alignment vertical="center"/>
    </xf>
    <xf numFmtId="172" fontId="3" fillId="0" borderId="1" xfId="1" applyNumberFormat="1" applyFont="1" applyFill="1" applyBorder="1" applyAlignment="1">
      <alignment vertical="center"/>
    </xf>
    <xf numFmtId="172" fontId="4" fillId="0" borderId="2" xfId="1" applyNumberFormat="1" applyFont="1" applyFill="1" applyBorder="1" applyAlignment="1">
      <alignment vertical="center"/>
    </xf>
    <xf numFmtId="172" fontId="31" fillId="0" borderId="0" xfId="1" applyNumberFormat="1" applyFont="1" applyFill="1" applyBorder="1" applyAlignment="1">
      <alignment horizontal="right" vertical="center" indent="1"/>
    </xf>
    <xf numFmtId="172" fontId="32" fillId="0" borderId="2" xfId="1" applyNumberFormat="1" applyFont="1" applyFill="1" applyBorder="1" applyAlignment="1">
      <alignment horizontal="right" vertical="center"/>
    </xf>
    <xf numFmtId="172" fontId="7" fillId="0" borderId="12" xfId="1" applyNumberFormat="1" applyFont="1" applyBorder="1" applyAlignment="1">
      <alignment horizontal="right" vertical="center"/>
    </xf>
    <xf numFmtId="172" fontId="7" fillId="0" borderId="3" xfId="1" applyNumberFormat="1" applyFont="1" applyBorder="1" applyAlignment="1">
      <alignment horizontal="center" vertical="center"/>
    </xf>
    <xf numFmtId="0" fontId="41" fillId="0" borderId="0" xfId="0" applyFont="1" applyFill="1" applyAlignment="1">
      <alignment vertical="center"/>
    </xf>
    <xf numFmtId="169" fontId="6" fillId="25" borderId="0" xfId="0" applyNumberFormat="1" applyFont="1" applyFill="1" applyBorder="1" applyAlignment="1">
      <alignment horizontal="right" vertical="center"/>
    </xf>
    <xf numFmtId="169" fontId="6" fillId="25" borderId="3" xfId="0" applyNumberFormat="1" applyFont="1" applyFill="1" applyBorder="1" applyAlignment="1">
      <alignment horizontal="right" vertical="center"/>
    </xf>
    <xf numFmtId="14" fontId="3" fillId="0" borderId="0" xfId="0" applyNumberFormat="1" applyFont="1" applyAlignment="1">
      <alignment vertical="center"/>
    </xf>
    <xf numFmtId="14" fontId="24" fillId="20" borderId="0" xfId="0" applyNumberFormat="1" applyFont="1" applyFill="1" applyAlignment="1">
      <alignment horizontal="center" vertical="center"/>
    </xf>
    <xf numFmtId="0" fontId="6" fillId="0" borderId="1" xfId="0" applyFont="1" applyBorder="1" applyAlignment="1">
      <alignment vertical="center"/>
    </xf>
    <xf numFmtId="0" fontId="42" fillId="0" borderId="0" xfId="0" applyFont="1" applyAlignment="1">
      <alignment horizontal="left" vertical="center" indent="1"/>
    </xf>
    <xf numFmtId="0" fontId="5" fillId="0" borderId="0" xfId="0" applyFont="1" applyBorder="1" applyAlignment="1">
      <alignment horizontal="left" vertical="center" wrapText="1" indent="1"/>
    </xf>
    <xf numFmtId="172" fontId="3" fillId="0" borderId="0" xfId="0" applyNumberFormat="1" applyFont="1" applyFill="1" applyBorder="1" applyAlignment="1">
      <alignment vertical="center"/>
    </xf>
    <xf numFmtId="172" fontId="24" fillId="20" borderId="0" xfId="0" applyNumberFormat="1" applyFont="1" applyFill="1" applyAlignment="1">
      <alignment horizontal="center" vertical="center" wrapText="1"/>
    </xf>
    <xf numFmtId="172" fontId="7" fillId="0" borderId="1" xfId="1" applyNumberFormat="1" applyFont="1" applyFill="1" applyBorder="1" applyAlignment="1">
      <alignment horizontal="right" vertical="center"/>
    </xf>
    <xf numFmtId="172" fontId="6" fillId="0" borderId="0" xfId="1" applyNumberFormat="1" applyFont="1" applyFill="1" applyBorder="1" applyAlignment="1">
      <alignment horizontal="right" vertical="center"/>
    </xf>
    <xf numFmtId="169" fontId="6" fillId="26" borderId="0" xfId="0" applyNumberFormat="1" applyFont="1" applyFill="1" applyAlignment="1">
      <alignment horizontal="right" vertical="center"/>
    </xf>
    <xf numFmtId="0" fontId="3" fillId="0" borderId="0" xfId="0" applyFont="1" applyFill="1" applyAlignment="1">
      <alignment horizontal="left" vertical="center" wrapText="1"/>
    </xf>
    <xf numFmtId="0" fontId="24" fillId="27" borderId="0" xfId="0" applyFont="1" applyFill="1" applyAlignment="1">
      <alignment horizontal="center" vertical="center"/>
    </xf>
    <xf numFmtId="0" fontId="3" fillId="28" borderId="1" xfId="0" applyFont="1" applyFill="1" applyBorder="1" applyAlignment="1">
      <alignment vertical="center"/>
    </xf>
    <xf numFmtId="169" fontId="7" fillId="0" borderId="12" xfId="0" applyNumberFormat="1" applyFont="1" applyFill="1" applyBorder="1" applyAlignment="1">
      <alignment horizontal="right" vertical="center"/>
    </xf>
    <xf numFmtId="164" fontId="7" fillId="0" borderId="3" xfId="0" applyNumberFormat="1" applyFont="1" applyFill="1" applyBorder="1" applyAlignment="1">
      <alignment horizontal="center" vertical="center"/>
    </xf>
  </cellXfs>
  <cellStyles count="41">
    <cellStyle name="Comma" xfId="1" builtinId="3"/>
    <cellStyle name="Hyperlink" xfId="39" builtinId="8"/>
    <cellStyle name="Normal" xfId="0" builtinId="0"/>
    <cellStyle name="Normal 2" xfId="40" xr:uid="{00000000-0005-0000-0000-000000000000}"/>
    <cellStyle name="Percent" xfId="2" builtinId="5"/>
    <cellStyle name="SAPBorder" xfId="21" xr:uid="{00000000-0005-0000-0000-000001000000}"/>
    <cellStyle name="SAPDataCell" xfId="4" xr:uid="{00000000-0005-0000-0000-000002000000}"/>
    <cellStyle name="SAPDataTotalCell" xfId="5" xr:uid="{00000000-0005-0000-0000-000003000000}"/>
    <cellStyle name="SAPDimensionCell" xfId="3" xr:uid="{00000000-0005-0000-0000-000004000000}"/>
    <cellStyle name="SAPEditableDataCell" xfId="6" xr:uid="{00000000-0005-0000-0000-000005000000}"/>
    <cellStyle name="SAPEditableDataTotalCell" xfId="9" xr:uid="{00000000-0005-0000-0000-000006000000}"/>
    <cellStyle name="SAPEmphasized" xfId="29" xr:uid="{00000000-0005-0000-0000-000007000000}"/>
    <cellStyle name="SAPEmphasizedEditableDataCell" xfId="31" xr:uid="{00000000-0005-0000-0000-000008000000}"/>
    <cellStyle name="SAPEmphasizedEditableDataTotalCell" xfId="32" xr:uid="{00000000-0005-0000-0000-000009000000}"/>
    <cellStyle name="SAPEmphasizedLockedDataCell" xfId="35" xr:uid="{00000000-0005-0000-0000-00000A000000}"/>
    <cellStyle name="SAPEmphasizedLockedDataTotalCell" xfId="36" xr:uid="{00000000-0005-0000-0000-00000B000000}"/>
    <cellStyle name="SAPEmphasizedReadonlyDataCell" xfId="33" xr:uid="{00000000-0005-0000-0000-00000C000000}"/>
    <cellStyle name="SAPEmphasizedReadonlyDataTotalCell" xfId="34" xr:uid="{00000000-0005-0000-0000-00000D000000}"/>
    <cellStyle name="SAPEmphasizedTotal" xfId="30" xr:uid="{00000000-0005-0000-0000-00000E000000}"/>
    <cellStyle name="SAPExceptionLevel1" xfId="12" xr:uid="{00000000-0005-0000-0000-00000F000000}"/>
    <cellStyle name="SAPExceptionLevel2" xfId="13" xr:uid="{00000000-0005-0000-0000-000010000000}"/>
    <cellStyle name="SAPExceptionLevel3" xfId="14" xr:uid="{00000000-0005-0000-0000-000011000000}"/>
    <cellStyle name="SAPExceptionLevel4" xfId="15" xr:uid="{00000000-0005-0000-0000-000012000000}"/>
    <cellStyle name="SAPExceptionLevel5" xfId="16" xr:uid="{00000000-0005-0000-0000-000013000000}"/>
    <cellStyle name="SAPExceptionLevel6" xfId="17" xr:uid="{00000000-0005-0000-0000-000014000000}"/>
    <cellStyle name="SAPExceptionLevel7" xfId="18" xr:uid="{00000000-0005-0000-0000-000015000000}"/>
    <cellStyle name="SAPExceptionLevel8" xfId="19" xr:uid="{00000000-0005-0000-0000-000016000000}"/>
    <cellStyle name="SAPExceptionLevel9" xfId="20" xr:uid="{00000000-0005-0000-0000-000017000000}"/>
    <cellStyle name="SAPFormula" xfId="38" xr:uid="{00000000-0005-0000-0000-000018000000}"/>
    <cellStyle name="SAPHierarchyCell0" xfId="24" xr:uid="{00000000-0005-0000-0000-000019000000}"/>
    <cellStyle name="SAPHierarchyCell1" xfId="25" xr:uid="{00000000-0005-0000-0000-00001A000000}"/>
    <cellStyle name="SAPHierarchyCell2" xfId="26" xr:uid="{00000000-0005-0000-0000-00001B000000}"/>
    <cellStyle name="SAPHierarchyCell3" xfId="27" xr:uid="{00000000-0005-0000-0000-00001C000000}"/>
    <cellStyle name="SAPHierarchyCell4" xfId="28" xr:uid="{00000000-0005-0000-0000-00001D000000}"/>
    <cellStyle name="SAPLockedDataCell" xfId="8" xr:uid="{00000000-0005-0000-0000-00001E000000}"/>
    <cellStyle name="SAPLockedDataTotalCell" xfId="11" xr:uid="{00000000-0005-0000-0000-00001F000000}"/>
    <cellStyle name="SAPMemberCell" xfId="22" xr:uid="{00000000-0005-0000-0000-000020000000}"/>
    <cellStyle name="SAPMemberTotalCell" xfId="23" xr:uid="{00000000-0005-0000-0000-000021000000}"/>
    <cellStyle name="SAPMessageText" xfId="37" xr:uid="{00000000-0005-0000-0000-000022000000}"/>
    <cellStyle name="SAPReadonlyDataCell" xfId="7" xr:uid="{00000000-0005-0000-0000-000023000000}"/>
    <cellStyle name="SAPReadonlyDataTotalCell" xfId="10" xr:uid="{00000000-0005-0000-0000-000024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209550</xdr:colOff>
      <xdr:row>7</xdr:row>
      <xdr:rowOff>104775</xdr:rowOff>
    </xdr:from>
    <xdr:to>
      <xdr:col>3</xdr:col>
      <xdr:colOff>92075</xdr:colOff>
      <xdr:row>14</xdr:row>
      <xdr:rowOff>44450</xdr:rowOff>
    </xdr:to>
    <xdr:grpSp>
      <xdr:nvGrpSpPr>
        <xdr:cNvPr id="2" name="Группа 1">
          <a:extLst>
            <a:ext uri="{FF2B5EF4-FFF2-40B4-BE49-F238E27FC236}">
              <a16:creationId xmlns:a16="http://schemas.microsoft.com/office/drawing/2014/main" id="{694DC021-636B-4571-8F7A-02184B53A4D9}"/>
            </a:ext>
          </a:extLst>
        </xdr:cNvPr>
        <xdr:cNvGrpSpPr>
          <a:grpSpLocks noChangeAspect="1"/>
        </xdr:cNvGrpSpPr>
      </xdr:nvGrpSpPr>
      <xdr:grpSpPr>
        <a:xfrm>
          <a:off x="881592" y="1485900"/>
          <a:ext cx="1226608" cy="1310217"/>
          <a:chOff x="658071" y="5503765"/>
          <a:chExt cx="697010" cy="697010"/>
        </a:xfrm>
      </xdr:grpSpPr>
      <xdr:grpSp>
        <xdr:nvGrpSpPr>
          <xdr:cNvPr id="3" name="Группа 2">
            <a:extLst>
              <a:ext uri="{FF2B5EF4-FFF2-40B4-BE49-F238E27FC236}">
                <a16:creationId xmlns:a16="http://schemas.microsoft.com/office/drawing/2014/main" id="{33A453C4-95F7-4C64-9490-80F1B2C394AB}"/>
              </a:ext>
            </a:extLst>
          </xdr:cNvPr>
          <xdr:cNvGrpSpPr/>
        </xdr:nvGrpSpPr>
        <xdr:grpSpPr>
          <a:xfrm>
            <a:off x="658071" y="5503765"/>
            <a:ext cx="697010" cy="697010"/>
            <a:chOff x="5619750" y="2952750"/>
            <a:chExt cx="952500" cy="952500"/>
          </a:xfrm>
        </xdr:grpSpPr>
        <xdr:sp macro="" textlink="">
          <xdr:nvSpPr>
            <xdr:cNvPr id="5" name="Полилиния 4">
              <a:extLst>
                <a:ext uri="{FF2B5EF4-FFF2-40B4-BE49-F238E27FC236}">
                  <a16:creationId xmlns:a16="http://schemas.microsoft.com/office/drawing/2014/main" id="{41DD48A1-1BB0-412B-8288-032BEF5D7753}"/>
                </a:ext>
              </a:extLst>
            </xdr:cNvPr>
            <xdr:cNvSpPr/>
          </xdr:nvSpPr>
          <xdr:spPr>
            <a:xfrm>
              <a:off x="5619750" y="2952750"/>
              <a:ext cx="952500" cy="952500"/>
            </a:xfrm>
            <a:custGeom>
              <a:avLst/>
              <a:gdLst>
                <a:gd name="connsiteX0" fmla="*/ 0 w 952500"/>
                <a:gd name="connsiteY0" fmla="*/ 457200 h 952500"/>
                <a:gd name="connsiteX1" fmla="*/ 66955 w 952500"/>
                <a:gd name="connsiteY1" fmla="*/ 66955 h 952500"/>
                <a:gd name="connsiteX2" fmla="*/ 457200 w 952500"/>
                <a:gd name="connsiteY2" fmla="*/ 0 h 952500"/>
                <a:gd name="connsiteX3" fmla="*/ 495300 w 952500"/>
                <a:gd name="connsiteY3" fmla="*/ 0 h 952500"/>
                <a:gd name="connsiteX4" fmla="*/ 885545 w 952500"/>
                <a:gd name="connsiteY4" fmla="*/ 66955 h 952500"/>
                <a:gd name="connsiteX5" fmla="*/ 952500 w 952500"/>
                <a:gd name="connsiteY5" fmla="*/ 457200 h 952500"/>
                <a:gd name="connsiteX6" fmla="*/ 952500 w 952500"/>
                <a:gd name="connsiteY6" fmla="*/ 495300 h 952500"/>
                <a:gd name="connsiteX7" fmla="*/ 885545 w 952500"/>
                <a:gd name="connsiteY7" fmla="*/ 885545 h 952500"/>
                <a:gd name="connsiteX8" fmla="*/ 495300 w 952500"/>
                <a:gd name="connsiteY8" fmla="*/ 952500 h 952500"/>
                <a:gd name="connsiteX9" fmla="*/ 457200 w 952500"/>
                <a:gd name="connsiteY9" fmla="*/ 952500 h 952500"/>
                <a:gd name="connsiteX10" fmla="*/ 66955 w 952500"/>
                <a:gd name="connsiteY10" fmla="*/ 885545 h 952500"/>
                <a:gd name="connsiteX11" fmla="*/ 0 w 952500"/>
                <a:gd name="connsiteY11" fmla="*/ 495300 h 952500"/>
                <a:gd name="connsiteX12" fmla="*/ 0 w 952500"/>
                <a:gd name="connsiteY12" fmla="*/ 457200 h 952500"/>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Lst>
              <a:rect l="l" t="t" r="r" b="b"/>
              <a:pathLst>
                <a:path w="952500" h="952500">
                  <a:moveTo>
                    <a:pt x="0" y="457200"/>
                  </a:moveTo>
                  <a:cubicBezTo>
                    <a:pt x="0" y="241674"/>
                    <a:pt x="0" y="133911"/>
                    <a:pt x="66955" y="66955"/>
                  </a:cubicBezTo>
                  <a:cubicBezTo>
                    <a:pt x="133911" y="0"/>
                    <a:pt x="241674" y="0"/>
                    <a:pt x="457200" y="0"/>
                  </a:cubicBezTo>
                  <a:lnTo>
                    <a:pt x="495300" y="0"/>
                  </a:lnTo>
                  <a:cubicBezTo>
                    <a:pt x="710826" y="0"/>
                    <a:pt x="818589" y="0"/>
                    <a:pt x="885545" y="66955"/>
                  </a:cubicBezTo>
                  <a:cubicBezTo>
                    <a:pt x="952500" y="133911"/>
                    <a:pt x="952500" y="241674"/>
                    <a:pt x="952500" y="457200"/>
                  </a:cubicBezTo>
                  <a:lnTo>
                    <a:pt x="952500" y="495300"/>
                  </a:lnTo>
                  <a:cubicBezTo>
                    <a:pt x="952500" y="710826"/>
                    <a:pt x="952500" y="818589"/>
                    <a:pt x="885545" y="885545"/>
                  </a:cubicBezTo>
                  <a:cubicBezTo>
                    <a:pt x="818589" y="952500"/>
                    <a:pt x="710826" y="952500"/>
                    <a:pt x="495300" y="952500"/>
                  </a:cubicBezTo>
                  <a:lnTo>
                    <a:pt x="457200" y="952500"/>
                  </a:lnTo>
                  <a:cubicBezTo>
                    <a:pt x="241674" y="952500"/>
                    <a:pt x="133911" y="952500"/>
                    <a:pt x="66955" y="885545"/>
                  </a:cubicBezTo>
                  <a:cubicBezTo>
                    <a:pt x="0" y="818589"/>
                    <a:pt x="0" y="710826"/>
                    <a:pt x="0" y="495300"/>
                  </a:cubicBezTo>
                  <a:lnTo>
                    <a:pt x="0" y="457200"/>
                  </a:lnTo>
                  <a:close/>
                </a:path>
              </a:pathLst>
            </a:custGeom>
            <a:solidFill>
              <a:schemeClr val="bg1"/>
            </a:solidFill>
            <a:ln w="9525"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sp macro="" textlink="">
          <xdr:nvSpPr>
            <xdr:cNvPr id="6" name="Полилиния 5">
              <a:extLst>
                <a:ext uri="{FF2B5EF4-FFF2-40B4-BE49-F238E27FC236}">
                  <a16:creationId xmlns:a16="http://schemas.microsoft.com/office/drawing/2014/main" id="{77FA523F-841B-4F6C-BE67-8492DB52EC45}"/>
                </a:ext>
              </a:extLst>
            </xdr:cNvPr>
            <xdr:cNvSpPr/>
          </xdr:nvSpPr>
          <xdr:spPr>
            <a:xfrm>
              <a:off x="5780486" y="3242471"/>
              <a:ext cx="635397" cy="396478"/>
            </a:xfrm>
            <a:custGeom>
              <a:avLst/>
              <a:gdLst>
                <a:gd name="connsiteX0" fmla="*/ 346075 w 635397"/>
                <a:gd name="connsiteY0" fmla="*/ 396478 h 396478"/>
                <a:gd name="connsiteX1" fmla="*/ 0 w 635397"/>
                <a:gd name="connsiteY1" fmla="*/ 0 h 396478"/>
                <a:gd name="connsiteX2" fmla="*/ 108744 w 635397"/>
                <a:gd name="connsiteY2" fmla="*/ 0 h 396478"/>
                <a:gd name="connsiteX3" fmla="*/ 255982 w 635397"/>
                <a:gd name="connsiteY3" fmla="*/ 274637 h 396478"/>
                <a:gd name="connsiteX4" fmla="*/ 255982 w 635397"/>
                <a:gd name="connsiteY4" fmla="*/ 0 h 396478"/>
                <a:gd name="connsiteX5" fmla="*/ 358380 w 635397"/>
                <a:gd name="connsiteY5" fmla="*/ 0 h 396478"/>
                <a:gd name="connsiteX6" fmla="*/ 358380 w 635397"/>
                <a:gd name="connsiteY6" fmla="*/ 156764 h 396478"/>
                <a:gd name="connsiteX7" fmla="*/ 509185 w 635397"/>
                <a:gd name="connsiteY7" fmla="*/ 0 h 396478"/>
                <a:gd name="connsiteX8" fmla="*/ 611581 w 635397"/>
                <a:gd name="connsiteY8" fmla="*/ 0 h 396478"/>
                <a:gd name="connsiteX9" fmla="*/ 472278 w 635397"/>
                <a:gd name="connsiteY9" fmla="*/ 197643 h 396478"/>
                <a:gd name="connsiteX10" fmla="*/ 635398 w 635397"/>
                <a:gd name="connsiteY10" fmla="*/ 396478 h 396478"/>
                <a:gd name="connsiteX11" fmla="*/ 522682 w 635397"/>
                <a:gd name="connsiteY11" fmla="*/ 396478 h 396478"/>
                <a:gd name="connsiteX12" fmla="*/ 358380 w 635397"/>
                <a:gd name="connsiteY12" fmla="*/ 254793 h 396478"/>
                <a:gd name="connsiteX13" fmla="*/ 358380 w 635397"/>
                <a:gd name="connsiteY13" fmla="*/ 396478 h 396478"/>
                <a:gd name="connsiteX14" fmla="*/ 346075 w 635397"/>
                <a:gd name="connsiteY14" fmla="*/ 396478 h 396478"/>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Lst>
              <a:rect l="l" t="t" r="r" b="b"/>
              <a:pathLst>
                <a:path w="635397" h="396478">
                  <a:moveTo>
                    <a:pt x="346075" y="396478"/>
                  </a:moveTo>
                  <a:cubicBezTo>
                    <a:pt x="128984" y="396478"/>
                    <a:pt x="5160" y="247650"/>
                    <a:pt x="0" y="0"/>
                  </a:cubicBezTo>
                  <a:lnTo>
                    <a:pt x="108744" y="0"/>
                  </a:lnTo>
                  <a:cubicBezTo>
                    <a:pt x="112316" y="181768"/>
                    <a:pt x="192483" y="258762"/>
                    <a:pt x="255982" y="274637"/>
                  </a:cubicBezTo>
                  <a:lnTo>
                    <a:pt x="255982" y="0"/>
                  </a:lnTo>
                  <a:lnTo>
                    <a:pt x="358380" y="0"/>
                  </a:lnTo>
                  <a:lnTo>
                    <a:pt x="358380" y="156764"/>
                  </a:lnTo>
                  <a:cubicBezTo>
                    <a:pt x="421086" y="150018"/>
                    <a:pt x="486959" y="78581"/>
                    <a:pt x="509185" y="0"/>
                  </a:cubicBezTo>
                  <a:lnTo>
                    <a:pt x="611581" y="0"/>
                  </a:lnTo>
                  <a:cubicBezTo>
                    <a:pt x="594515" y="96838"/>
                    <a:pt x="523078" y="168274"/>
                    <a:pt x="472278" y="197643"/>
                  </a:cubicBezTo>
                  <a:cubicBezTo>
                    <a:pt x="523078" y="221455"/>
                    <a:pt x="604441" y="283765"/>
                    <a:pt x="635398" y="396478"/>
                  </a:cubicBezTo>
                  <a:lnTo>
                    <a:pt x="522682" y="396478"/>
                  </a:lnTo>
                  <a:cubicBezTo>
                    <a:pt x="498472" y="321072"/>
                    <a:pt x="438152" y="262731"/>
                    <a:pt x="358380" y="254793"/>
                  </a:cubicBezTo>
                  <a:lnTo>
                    <a:pt x="358380" y="396478"/>
                  </a:lnTo>
                  <a:lnTo>
                    <a:pt x="346075" y="396478"/>
                  </a:lnTo>
                  <a:close/>
                </a:path>
              </a:pathLst>
            </a:custGeom>
            <a:solidFill>
              <a:schemeClr val="accent1"/>
            </a:solidFill>
            <a:ln w="9525"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grpSp>
      <xdr:sp macro="" textlink="">
        <xdr:nvSpPr>
          <xdr:cNvPr id="4" name="Полилиния 14">
            <a:extLst>
              <a:ext uri="{FF2B5EF4-FFF2-40B4-BE49-F238E27FC236}">
                <a16:creationId xmlns:a16="http://schemas.microsoft.com/office/drawing/2014/main" id="{A7DC2E82-B283-4995-9F06-0C04C2CB9B7C}"/>
              </a:ext>
            </a:extLst>
          </xdr:cNvPr>
          <xdr:cNvSpPr/>
        </xdr:nvSpPr>
        <xdr:spPr>
          <a:xfrm>
            <a:off x="775543" y="5715464"/>
            <a:ext cx="463247" cy="290797"/>
          </a:xfrm>
          <a:custGeom>
            <a:avLst/>
            <a:gdLst>
              <a:gd name="connsiteX0" fmla="*/ 145891 w 861139"/>
              <a:gd name="connsiteY0" fmla="*/ 17950 h 540569"/>
              <a:gd name="connsiteX1" fmla="*/ 142940 w 861139"/>
              <a:gd name="connsiteY1" fmla="*/ 4425 h 540569"/>
              <a:gd name="connsiteX2" fmla="*/ 140181 w 861139"/>
              <a:gd name="connsiteY2" fmla="*/ 1853 h 540569"/>
              <a:gd name="connsiteX3" fmla="*/ 126857 w 861139"/>
              <a:gd name="connsiteY3" fmla="*/ 234 h 540569"/>
              <a:gd name="connsiteX4" fmla="*/ 17126 w 861139"/>
              <a:gd name="connsiteY4" fmla="*/ 233 h 540569"/>
              <a:gd name="connsiteX5" fmla="*/ 3612 w 861139"/>
              <a:gd name="connsiteY5" fmla="*/ 2043 h 540569"/>
              <a:gd name="connsiteX6" fmla="*/ 1043 w 861139"/>
              <a:gd name="connsiteY6" fmla="*/ 4901 h 540569"/>
              <a:gd name="connsiteX7" fmla="*/ 1043 w 861139"/>
              <a:gd name="connsiteY7" fmla="*/ 18807 h 540569"/>
              <a:gd name="connsiteX8" fmla="*/ 473369 w 861139"/>
              <a:gd name="connsiteY8" fmla="*/ 540015 h 540569"/>
              <a:gd name="connsiteX9" fmla="*/ 485741 w 861139"/>
              <a:gd name="connsiteY9" fmla="*/ 538396 h 540569"/>
              <a:gd name="connsiteX10" fmla="*/ 488216 w 861139"/>
              <a:gd name="connsiteY10" fmla="*/ 535919 h 540569"/>
              <a:gd name="connsiteX11" fmla="*/ 489929 w 861139"/>
              <a:gd name="connsiteY11" fmla="*/ 523442 h 540569"/>
              <a:gd name="connsiteX12" fmla="*/ 489929 w 861139"/>
              <a:gd name="connsiteY12" fmla="*/ 346086 h 540569"/>
              <a:gd name="connsiteX13" fmla="*/ 708819 w 861139"/>
              <a:gd name="connsiteY13" fmla="*/ 526109 h 540569"/>
              <a:gd name="connsiteX14" fmla="*/ 714053 w 861139"/>
              <a:gd name="connsiteY14" fmla="*/ 537444 h 540569"/>
              <a:gd name="connsiteX15" fmla="*/ 716623 w 861139"/>
              <a:gd name="connsiteY15" fmla="*/ 539253 h 540569"/>
              <a:gd name="connsiteX16" fmla="*/ 728329 w 861139"/>
              <a:gd name="connsiteY16" fmla="*/ 540396 h 540569"/>
              <a:gd name="connsiteX17" fmla="*/ 842532 w 861139"/>
              <a:gd name="connsiteY17" fmla="*/ 540396 h 540569"/>
              <a:gd name="connsiteX18" fmla="*/ 858140 w 861139"/>
              <a:gd name="connsiteY18" fmla="*/ 538110 h 540569"/>
              <a:gd name="connsiteX19" fmla="*/ 860615 w 861139"/>
              <a:gd name="connsiteY19" fmla="*/ 534681 h 540569"/>
              <a:gd name="connsiteX20" fmla="*/ 858045 w 861139"/>
              <a:gd name="connsiteY20" fmla="*/ 519346 h 540569"/>
              <a:gd name="connsiteX21" fmla="*/ 646007 w 861139"/>
              <a:gd name="connsiteY21" fmla="*/ 270458 h 540569"/>
              <a:gd name="connsiteX22" fmla="*/ 835395 w 861139"/>
              <a:gd name="connsiteY22" fmla="*/ 20617 h 540569"/>
              <a:gd name="connsiteX23" fmla="*/ 837013 w 861139"/>
              <a:gd name="connsiteY23" fmla="*/ 6044 h 540569"/>
              <a:gd name="connsiteX24" fmla="*/ 834538 w 861139"/>
              <a:gd name="connsiteY24" fmla="*/ 2805 h 540569"/>
              <a:gd name="connsiteX25" fmla="*/ 819692 w 861139"/>
              <a:gd name="connsiteY25" fmla="*/ 614 h 540569"/>
              <a:gd name="connsiteX26" fmla="*/ 708153 w 861139"/>
              <a:gd name="connsiteY26" fmla="*/ 614 h 540569"/>
              <a:gd name="connsiteX27" fmla="*/ 695876 w 861139"/>
              <a:gd name="connsiteY27" fmla="*/ 1948 h 540569"/>
              <a:gd name="connsiteX28" fmla="*/ 693116 w 861139"/>
              <a:gd name="connsiteY28" fmla="*/ 4043 h 540569"/>
              <a:gd name="connsiteX29" fmla="*/ 688643 w 861139"/>
              <a:gd name="connsiteY29" fmla="*/ 16521 h 540569"/>
              <a:gd name="connsiteX30" fmla="*/ 489643 w 861139"/>
              <a:gd name="connsiteY30" fmla="*/ 213784 h 540569"/>
              <a:gd name="connsiteX31" fmla="*/ 489643 w 861139"/>
              <a:gd name="connsiteY31" fmla="*/ 19569 h 540569"/>
              <a:gd name="connsiteX32" fmla="*/ 487740 w 861139"/>
              <a:gd name="connsiteY32" fmla="*/ 5282 h 540569"/>
              <a:gd name="connsiteX33" fmla="*/ 484885 w 861139"/>
              <a:gd name="connsiteY33" fmla="*/ 2424 h 540569"/>
              <a:gd name="connsiteX34" fmla="*/ 470609 w 861139"/>
              <a:gd name="connsiteY34" fmla="*/ 614 h 540569"/>
              <a:gd name="connsiteX35" fmla="*/ 368302 w 861139"/>
              <a:gd name="connsiteY35" fmla="*/ 614 h 540569"/>
              <a:gd name="connsiteX36" fmla="*/ 354122 w 861139"/>
              <a:gd name="connsiteY36" fmla="*/ 2424 h 540569"/>
              <a:gd name="connsiteX37" fmla="*/ 351267 w 861139"/>
              <a:gd name="connsiteY37" fmla="*/ 5282 h 540569"/>
              <a:gd name="connsiteX38" fmla="*/ 349363 w 861139"/>
              <a:gd name="connsiteY38" fmla="*/ 19569 h 540569"/>
              <a:gd name="connsiteX39" fmla="*/ 349363 w 861139"/>
              <a:gd name="connsiteY39" fmla="*/ 375804 h 540569"/>
              <a:gd name="connsiteX40" fmla="*/ 145891 w 861139"/>
              <a:gd name="connsiteY40" fmla="*/ 17950 h 540569"/>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 ang="0">
                <a:pos x="connsiteX24" y="connsiteY24"/>
              </a:cxn>
              <a:cxn ang="0">
                <a:pos x="connsiteX25" y="connsiteY25"/>
              </a:cxn>
              <a:cxn ang="0">
                <a:pos x="connsiteX26" y="connsiteY26"/>
              </a:cxn>
              <a:cxn ang="0">
                <a:pos x="connsiteX27" y="connsiteY27"/>
              </a:cxn>
              <a:cxn ang="0">
                <a:pos x="connsiteX28" y="connsiteY28"/>
              </a:cxn>
              <a:cxn ang="0">
                <a:pos x="connsiteX29" y="connsiteY29"/>
              </a:cxn>
              <a:cxn ang="0">
                <a:pos x="connsiteX30" y="connsiteY30"/>
              </a:cxn>
              <a:cxn ang="0">
                <a:pos x="connsiteX31" y="connsiteY31"/>
              </a:cxn>
              <a:cxn ang="0">
                <a:pos x="connsiteX32" y="connsiteY32"/>
              </a:cxn>
              <a:cxn ang="0">
                <a:pos x="connsiteX33" y="connsiteY33"/>
              </a:cxn>
              <a:cxn ang="0">
                <a:pos x="connsiteX34" y="connsiteY34"/>
              </a:cxn>
              <a:cxn ang="0">
                <a:pos x="connsiteX35" y="connsiteY35"/>
              </a:cxn>
              <a:cxn ang="0">
                <a:pos x="connsiteX36" y="connsiteY36"/>
              </a:cxn>
              <a:cxn ang="0">
                <a:pos x="connsiteX37" y="connsiteY37"/>
              </a:cxn>
              <a:cxn ang="0">
                <a:pos x="connsiteX38" y="connsiteY38"/>
              </a:cxn>
              <a:cxn ang="0">
                <a:pos x="connsiteX39" y="connsiteY39"/>
              </a:cxn>
              <a:cxn ang="0">
                <a:pos x="connsiteX40" y="connsiteY40"/>
              </a:cxn>
            </a:cxnLst>
            <a:rect l="l" t="t" r="r" b="b"/>
            <a:pathLst>
              <a:path w="861139" h="540569">
                <a:moveTo>
                  <a:pt x="145891" y="17950"/>
                </a:moveTo>
                <a:cubicBezTo>
                  <a:pt x="146101" y="13261"/>
                  <a:pt x="145084" y="8599"/>
                  <a:pt x="142940" y="4425"/>
                </a:cubicBezTo>
                <a:cubicBezTo>
                  <a:pt x="142190" y="3401"/>
                  <a:pt x="141254" y="2529"/>
                  <a:pt x="140181" y="1853"/>
                </a:cubicBezTo>
                <a:cubicBezTo>
                  <a:pt x="135948" y="192"/>
                  <a:pt x="131363" y="-365"/>
                  <a:pt x="126857" y="234"/>
                </a:cubicBezTo>
                <a:lnTo>
                  <a:pt x="17126" y="233"/>
                </a:lnTo>
                <a:cubicBezTo>
                  <a:pt x="9798" y="233"/>
                  <a:pt x="6087" y="233"/>
                  <a:pt x="3612" y="2043"/>
                </a:cubicBezTo>
                <a:cubicBezTo>
                  <a:pt x="2570" y="2811"/>
                  <a:pt x="1696" y="3783"/>
                  <a:pt x="1043" y="4901"/>
                </a:cubicBezTo>
                <a:cubicBezTo>
                  <a:pt x="-575" y="7568"/>
                  <a:pt x="-99" y="11378"/>
                  <a:pt x="1043" y="18807"/>
                </a:cubicBezTo>
                <a:cubicBezTo>
                  <a:pt x="58144" y="517250"/>
                  <a:pt x="345747" y="539063"/>
                  <a:pt x="473369" y="540015"/>
                </a:cubicBezTo>
                <a:cubicBezTo>
                  <a:pt x="480031" y="540015"/>
                  <a:pt x="482886" y="540015"/>
                  <a:pt x="485741" y="538396"/>
                </a:cubicBezTo>
                <a:cubicBezTo>
                  <a:pt x="486703" y="537720"/>
                  <a:pt x="487540" y="536882"/>
                  <a:pt x="488216" y="535919"/>
                </a:cubicBezTo>
                <a:cubicBezTo>
                  <a:pt x="489929" y="533538"/>
                  <a:pt x="489929" y="530109"/>
                  <a:pt x="489929" y="523442"/>
                </a:cubicBezTo>
                <a:lnTo>
                  <a:pt x="489929" y="346086"/>
                </a:lnTo>
                <a:cubicBezTo>
                  <a:pt x="642200" y="372566"/>
                  <a:pt x="695019" y="485723"/>
                  <a:pt x="708819" y="526109"/>
                </a:cubicBezTo>
                <a:cubicBezTo>
                  <a:pt x="709826" y="530186"/>
                  <a:pt x="711603" y="534034"/>
                  <a:pt x="714053" y="537444"/>
                </a:cubicBezTo>
                <a:cubicBezTo>
                  <a:pt x="714823" y="538162"/>
                  <a:pt x="715687" y="538771"/>
                  <a:pt x="716623" y="539253"/>
                </a:cubicBezTo>
                <a:cubicBezTo>
                  <a:pt x="720403" y="540443"/>
                  <a:pt x="724390" y="540832"/>
                  <a:pt x="728329" y="540396"/>
                </a:cubicBezTo>
                <a:lnTo>
                  <a:pt x="842532" y="540396"/>
                </a:lnTo>
                <a:cubicBezTo>
                  <a:pt x="851098" y="540396"/>
                  <a:pt x="855475" y="540396"/>
                  <a:pt x="858140" y="538110"/>
                </a:cubicBezTo>
                <a:cubicBezTo>
                  <a:pt x="859182" y="537141"/>
                  <a:pt x="860022" y="535976"/>
                  <a:pt x="860615" y="534681"/>
                </a:cubicBezTo>
                <a:cubicBezTo>
                  <a:pt x="861947" y="531443"/>
                  <a:pt x="860615" y="527347"/>
                  <a:pt x="858045" y="519346"/>
                </a:cubicBezTo>
                <a:cubicBezTo>
                  <a:pt x="792283" y="318464"/>
                  <a:pt x="646007" y="270458"/>
                  <a:pt x="646007" y="270458"/>
                </a:cubicBezTo>
                <a:cubicBezTo>
                  <a:pt x="738996" y="214770"/>
                  <a:pt x="806859" y="125244"/>
                  <a:pt x="835395" y="20617"/>
                </a:cubicBezTo>
                <a:cubicBezTo>
                  <a:pt x="837393" y="12997"/>
                  <a:pt x="838440" y="9187"/>
                  <a:pt x="837013" y="6044"/>
                </a:cubicBezTo>
                <a:cubicBezTo>
                  <a:pt x="836408" y="4812"/>
                  <a:pt x="835567" y="3712"/>
                  <a:pt x="834538" y="2805"/>
                </a:cubicBezTo>
                <a:cubicBezTo>
                  <a:pt x="831873" y="614"/>
                  <a:pt x="827781" y="614"/>
                  <a:pt x="819692" y="614"/>
                </a:cubicBezTo>
                <a:lnTo>
                  <a:pt x="708153" y="614"/>
                </a:lnTo>
                <a:cubicBezTo>
                  <a:pt x="704012" y="115"/>
                  <a:pt x="699813" y="571"/>
                  <a:pt x="695876" y="1948"/>
                </a:cubicBezTo>
                <a:cubicBezTo>
                  <a:pt x="694822" y="2449"/>
                  <a:pt x="693882" y="3162"/>
                  <a:pt x="693116" y="4043"/>
                </a:cubicBezTo>
                <a:cubicBezTo>
                  <a:pt x="690711" y="7816"/>
                  <a:pt x="689183" y="12079"/>
                  <a:pt x="688643" y="16521"/>
                </a:cubicBezTo>
                <a:cubicBezTo>
                  <a:pt x="664089" y="116248"/>
                  <a:pt x="556167" y="211212"/>
                  <a:pt x="489643" y="213784"/>
                </a:cubicBezTo>
                <a:lnTo>
                  <a:pt x="489643" y="19569"/>
                </a:lnTo>
                <a:cubicBezTo>
                  <a:pt x="489643" y="11854"/>
                  <a:pt x="489643" y="8044"/>
                  <a:pt x="487740" y="5282"/>
                </a:cubicBezTo>
                <a:cubicBezTo>
                  <a:pt x="486988" y="4148"/>
                  <a:pt x="486018" y="3176"/>
                  <a:pt x="484885" y="2424"/>
                </a:cubicBezTo>
                <a:cubicBezTo>
                  <a:pt x="480372" y="559"/>
                  <a:pt x="475444" y="-65"/>
                  <a:pt x="470609" y="614"/>
                </a:cubicBezTo>
                <a:lnTo>
                  <a:pt x="368302" y="614"/>
                </a:lnTo>
                <a:cubicBezTo>
                  <a:pt x="363499" y="-72"/>
                  <a:pt x="358599" y="554"/>
                  <a:pt x="354122" y="2424"/>
                </a:cubicBezTo>
                <a:cubicBezTo>
                  <a:pt x="352989" y="3176"/>
                  <a:pt x="352018" y="4148"/>
                  <a:pt x="351267" y="5282"/>
                </a:cubicBezTo>
                <a:cubicBezTo>
                  <a:pt x="349363" y="8044"/>
                  <a:pt x="349363" y="11854"/>
                  <a:pt x="349363" y="19569"/>
                </a:cubicBezTo>
                <a:lnTo>
                  <a:pt x="349363" y="375804"/>
                </a:lnTo>
                <a:cubicBezTo>
                  <a:pt x="349363" y="375804"/>
                  <a:pt x="177487" y="347134"/>
                  <a:pt x="145891" y="17950"/>
                </a:cubicBezTo>
              </a:path>
            </a:pathLst>
          </a:custGeom>
          <a:solidFill>
            <a:schemeClr val="accent1"/>
          </a:solidFill>
          <a:ln w="9501" cap="flat">
            <a:noFill/>
            <a:prstDash val="solid"/>
            <a:miter/>
          </a:ln>
        </xdr:spPr>
        <xdr:txBody>
          <a:bodyPr wrap="square" rtlCol="0" anchor="ctr"/>
          <a:lstStyle>
            <a:defPPr>
              <a:defRPr lang="ru-RU"/>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ru-RU"/>
          </a:p>
        </xdr:txBody>
      </xdr:sp>
    </xdr:grpSp>
    <xdr:clientData/>
  </xdr:twoCellAnchor>
</xdr:wsDr>
</file>

<file path=xl/theme/theme1.xml><?xml version="1.0" encoding="utf-8"?>
<a:theme xmlns:a="http://schemas.openxmlformats.org/drawingml/2006/main" name="VK">
  <a:themeElements>
    <a:clrScheme name="VK 2021">
      <a:dk1>
        <a:srgbClr val="000000"/>
      </a:dk1>
      <a:lt1>
        <a:srgbClr val="FFFFFF"/>
      </a:lt1>
      <a:dk2>
        <a:srgbClr val="0077FF"/>
      </a:dk2>
      <a:lt2>
        <a:srgbClr val="FFFFFF"/>
      </a:lt2>
      <a:accent1>
        <a:srgbClr val="0077FF"/>
      </a:accent1>
      <a:accent2>
        <a:srgbClr val="8024C0"/>
      </a:accent2>
      <a:accent3>
        <a:srgbClr val="FF3885"/>
      </a:accent3>
      <a:accent4>
        <a:srgbClr val="00EAFF"/>
      </a:accent4>
      <a:accent5>
        <a:srgbClr val="BEB6AE"/>
      </a:accent5>
      <a:accent6>
        <a:srgbClr val="17D685"/>
      </a:accent6>
      <a:hlink>
        <a:srgbClr val="0077FF"/>
      </a:hlink>
      <a:folHlink>
        <a:srgbClr val="A538A5"/>
      </a:folHlink>
    </a:clrScheme>
    <a:fontScheme name="VK 2020">
      <a:majorFont>
        <a:latin typeface="VK Sans Display Medium" panose="020B0603020202020204"/>
        <a:ea typeface=""/>
        <a:cs typeface=""/>
        <a:font script="Jpan" typeface="HGｺﾞｼｯｸM"/>
        <a:font script="Hang" typeface="맑은 고딕"/>
        <a:font script="Hans" typeface="方正姚体"/>
        <a:font script="Hant" typeface="微軟正黑體"/>
        <a:font script="Arab" typeface="Tahoma"/>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ajorFont>
      <a:minorFont>
        <a:latin typeface="SF Pro Text Light" panose="020B0603020202020204"/>
        <a:ea typeface=""/>
        <a:cs typeface=""/>
        <a:font script="Jpan" typeface="HG丸ｺﾞｼｯｸM-PRO"/>
        <a:font script="Hang" typeface="HY그래픽M"/>
        <a:font script="Hans" typeface="华文新魏"/>
        <a:font script="Hant" typeface="微軟正黑體"/>
        <a:font script="Arab" typeface="Tahoma"/>
        <a:font script="Hebr" typeface="Gisha"/>
        <a:font script="Thai" typeface="Iris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xDef>
      <a:spPr>
        <a:noFill/>
      </a:spPr>
      <a:bodyPr wrap="none" lIns="36000" tIns="36000" rIns="36000" bIns="36000" rtlCol="0">
        <a:spAutoFit/>
      </a:bodyPr>
      <a:lstStyle>
        <a:defPPr algn="l">
          <a:lnSpc>
            <a:spcPct val="110000"/>
          </a:lnSpc>
          <a:spcAft>
            <a:spcPts val="600"/>
          </a:spcAft>
          <a:defRPr dirty="0" smtClean="0"/>
        </a:defPPr>
      </a:lstStyle>
    </a:txDef>
  </a:objectDefaults>
  <a:extraClrSchemeLst/>
  <a:custClrLst>
    <a:custClr name="VK1">
      <a:srgbClr val="397ECC"/>
    </a:custClr>
    <a:custClr name="VK2">
      <a:srgbClr val="EE5C44"/>
    </a:custClr>
    <a:custClr name="VK3">
      <a:srgbClr val="F8C246"/>
    </a:custClr>
    <a:custClr name="VK4">
      <a:srgbClr val="E6457A"/>
    </a:custClr>
    <a:custClr name="VK5">
      <a:srgbClr val="EB4250"/>
    </a:custClr>
    <a:custClr name="VK6">
      <a:srgbClr val="EE5959"/>
    </a:custClr>
    <a:custClr name="VK7">
      <a:srgbClr val="FAEBEB"/>
    </a:custClr>
    <a:custClr name="VK8">
      <a:srgbClr val="52B34B"/>
    </a:custClr>
    <a:custClr name="VK9">
      <a:srgbClr val="65DA65"/>
    </a:custClr>
    <a:custClr name="VK10">
      <a:srgbClr val="63B9BA"/>
    </a:custClr>
    <a:custClr name="VK11">
      <a:srgbClr val="7A3AC0"/>
    </a:custClr>
    <a:custClr name="VK12">
      <a:srgbClr val="A997F9"/>
    </a:custClr>
    <a:custClr name="VK13">
      <a:srgbClr val="F4E7C3"/>
    </a:custClr>
    <a:custClr name="VK14">
      <a:srgbClr val="A99670"/>
    </a:custClr>
  </a:custClrLst>
  <a:extLst>
    <a:ext uri="{05A4C25C-085E-4340-85A3-A5531E510DB2}">
      <thm15:themeFamily xmlns:thm15="http://schemas.microsoft.com/office/thememl/2012/main" name="VK" id="{050FDC22-43FC-44B1-A9C8-EEB1425B439D}" vid="{DE0C56E6-D2F4-4908-BFB4-56A3B9BBF223}"/>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customProperty" Target="../customProperty1.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customProperty" Target="../customProperty2.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ustomProperty" Target="../customProperty3.bin"/><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customProperty" Target="../customProperty4.bin"/><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customProperty" Target="../customProperty5.bin"/><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customProperty" Target="../customProperty6.bin"/><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customProperty" Target="../customProperty7.bin"/><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customProperty" Target="../customProperty8.bin"/><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30"/>
  <sheetViews>
    <sheetView showGridLines="0" tabSelected="1" zoomScale="120" zoomScaleNormal="120" workbookViewId="0">
      <selection activeCell="I17" sqref="I17"/>
    </sheetView>
  </sheetViews>
  <sheetFormatPr defaultColWidth="8.5703125" defaultRowHeight="15.5" x14ac:dyDescent="0.35"/>
  <cols>
    <col min="1" max="4" width="7.5703125" style="154" customWidth="1"/>
    <col min="5" max="6" width="2.0703125" style="154" customWidth="1"/>
    <col min="7" max="7" width="21.5703125" style="154" customWidth="1"/>
    <col min="8" max="12" width="8.5703125" style="154" customWidth="1"/>
    <col min="13" max="16384" width="8.5703125" style="154"/>
  </cols>
  <sheetData>
    <row r="1" spans="1:10" x14ac:dyDescent="0.35">
      <c r="A1" s="167">
        <f>IF(G5="English",1,2)</f>
        <v>1</v>
      </c>
    </row>
    <row r="4" spans="1:10" ht="16" thickBot="1" x14ac:dyDescent="0.4">
      <c r="G4" s="168" t="str">
        <f>CHOOSE($A$1,"Language","Язык")</f>
        <v>Language</v>
      </c>
    </row>
    <row r="5" spans="1:10" ht="16" thickBot="1" x14ac:dyDescent="0.4">
      <c r="G5" s="169" t="s">
        <v>463</v>
      </c>
    </row>
    <row r="7" spans="1:10" x14ac:dyDescent="0.35">
      <c r="F7" s="156"/>
      <c r="G7" s="156"/>
    </row>
    <row r="8" spans="1:10" x14ac:dyDescent="0.35">
      <c r="F8" s="156"/>
      <c r="G8" s="157" t="str">
        <f>CHOOSE(Contents!$A$1,Support!B3,Support!C3)</f>
        <v>Table of Contents:</v>
      </c>
    </row>
    <row r="9" spans="1:10" x14ac:dyDescent="0.35">
      <c r="F9" s="156"/>
      <c r="G9" s="157"/>
    </row>
    <row r="10" spans="1:10" x14ac:dyDescent="0.35">
      <c r="F10" s="156"/>
      <c r="G10" s="165" t="str">
        <f>CHOOSE(Contents!$A$1,Support!B4,Support!C4)</f>
        <v>Description of changes</v>
      </c>
      <c r="J10" s="155"/>
    </row>
    <row r="11" spans="1:10" x14ac:dyDescent="0.35">
      <c r="F11" s="156"/>
      <c r="G11" s="165" t="str">
        <f>CHOOSE(Contents!$A$1,Support!B5,Support!C5)</f>
        <v>Segments Performance</v>
      </c>
      <c r="J11" s="155"/>
    </row>
    <row r="12" spans="1:10" x14ac:dyDescent="0.35">
      <c r="F12" s="156"/>
      <c r="G12" s="166" t="str">
        <f>CHOOSE(Contents!$A$1,Support!B6,Support!C6)</f>
        <v>PnL (IFRS)</v>
      </c>
    </row>
    <row r="13" spans="1:10" x14ac:dyDescent="0.35">
      <c r="F13" s="156"/>
      <c r="G13" s="166" t="str">
        <f>CHOOSE(Contents!$A$1,Support!B7,Support!C7)</f>
        <v>BS (IFRS)</v>
      </c>
      <c r="J13" s="155"/>
    </row>
    <row r="14" spans="1:10" x14ac:dyDescent="0.35">
      <c r="F14" s="156"/>
      <c r="G14" s="166" t="str">
        <f>CHOOSE(Contents!$A$1,Support!B8,Support!C8)</f>
        <v>CF (IFRS)</v>
      </c>
    </row>
    <row r="15" spans="1:10" x14ac:dyDescent="0.35">
      <c r="F15" s="156"/>
      <c r="G15" s="166" t="str">
        <f>CHOOSE(Contents!$A$1,Support!B9,Support!C9)</f>
        <v>Reconciliations</v>
      </c>
      <c r="J15" s="155"/>
    </row>
    <row r="16" spans="1:10" x14ac:dyDescent="0.35">
      <c r="F16" s="156"/>
      <c r="G16" s="165" t="str">
        <f>CHOOSE(Contents!$A$1,Support!B10,Support!C10)</f>
        <v>Leverage</v>
      </c>
    </row>
    <row r="17" spans="6:7" x14ac:dyDescent="0.35">
      <c r="F17" s="156"/>
      <c r="G17" s="156"/>
    </row>
    <row r="28" spans="6:7" x14ac:dyDescent="0.35">
      <c r="G28" s="167" t="s">
        <v>462</v>
      </c>
    </row>
    <row r="29" spans="6:7" x14ac:dyDescent="0.35">
      <c r="G29" s="167" t="s">
        <v>463</v>
      </c>
    </row>
    <row r="30" spans="6:7" x14ac:dyDescent="0.35">
      <c r="G30" s="167" t="s">
        <v>463</v>
      </c>
    </row>
  </sheetData>
  <dataValidations count="1">
    <dataValidation type="list" allowBlank="1" showInputMessage="1" showErrorMessage="1" sqref="G5" xr:uid="{964DAAAA-C122-4DF3-BE05-DE62F32E3898}">
      <formula1>$G$28:$G$29</formula1>
    </dataValidation>
  </dataValidations>
  <hyperlinks>
    <hyperlink ref="G10" location="'Description of changes'!A1" display="'Description of changes'!A1" xr:uid="{FAEEB180-5EB2-40BC-965A-C932EF6CEEEC}"/>
    <hyperlink ref="G11" location="'Segments Performance'!A1" display="'Segments Performance'!A1" xr:uid="{FBE4E4D7-C88D-402B-82A9-20D3EE25410C}"/>
    <hyperlink ref="G12" location="'PnL (IFRS)'!A1" display="'PnL (IFRS)'!A1" xr:uid="{E35AEF77-5F04-4442-B22C-00C96B063D6D}"/>
    <hyperlink ref="G13" location="'BS (IFRS)'!A1" display="'BS (IFRS)'!A1" xr:uid="{2B5DF4F6-54FC-466C-81D6-9CDAAE7E4A36}"/>
    <hyperlink ref="G14" location="'CF (IFRS)'!A1" display="'CF (IFRS)'!A1" xr:uid="{9286037D-7C45-4564-8E14-CA272FB60C46}"/>
    <hyperlink ref="G15" location="Reconciliations!A1" display="Reconciliations!A1" xr:uid="{A510A38C-095B-4B36-B878-7D59C27015C6}"/>
    <hyperlink ref="G16" location="Leverage!A1" display="Leverage!A1" xr:uid="{588F54BC-000B-4410-8498-B997F412B6D0}"/>
  </hyperlinks>
  <pageMargins left="0.7" right="0.7" top="0.75" bottom="0.75" header="0.3" footer="0.3"/>
  <pageSetup paperSize="9" orientation="portrait" r:id="rId1"/>
  <customProperties>
    <customPr name="_pios_id" r:id="rId2"/>
  </customPropertie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R109"/>
  <sheetViews>
    <sheetView showGridLines="0" zoomScale="70" zoomScaleNormal="70" workbookViewId="0">
      <pane xSplit="2" ySplit="4" topLeftCell="C5" activePane="bottomRight" state="frozen"/>
      <selection pane="topRight"/>
      <selection pane="bottomLeft"/>
      <selection pane="bottomRight" activeCell="B2" sqref="B2"/>
    </sheetView>
  </sheetViews>
  <sheetFormatPr defaultColWidth="8.5703125" defaultRowHeight="12.5" x14ac:dyDescent="0.25"/>
  <cols>
    <col min="1" max="1" width="2.0703125" style="1" customWidth="1"/>
    <col min="2" max="2" width="61" style="10" customWidth="1"/>
    <col min="3" max="3" width="1.5703125" style="1" customWidth="1"/>
    <col min="4" max="4" width="8.5703125" style="3" customWidth="1"/>
    <col min="5" max="6" width="8.5703125" style="59" customWidth="1"/>
    <col min="7" max="7" width="8.5703125" style="54" customWidth="1"/>
    <col min="8" max="8" width="8.5703125" style="1" customWidth="1"/>
    <col min="9" max="9" width="2.92578125" style="1" customWidth="1"/>
    <col min="10" max="10" width="8.5703125" style="3" customWidth="1"/>
    <col min="11" max="11" width="9.0703125" style="3" bestFit="1" customWidth="1"/>
    <col min="12" max="12" width="16.42578125" style="3" customWidth="1"/>
    <col min="13" max="13" width="8.5703125" style="1"/>
    <col min="14" max="14" width="16.42578125" style="3" customWidth="1"/>
    <col min="15" max="15" width="16.42578125" style="234" customWidth="1"/>
    <col min="16" max="17" width="16.42578125" style="3" customWidth="1"/>
    <col min="18" max="16384" width="8.5703125" style="1"/>
  </cols>
  <sheetData>
    <row r="1" spans="1:18" ht="13" x14ac:dyDescent="0.3">
      <c r="A1" s="27" t="str">
        <f>CHOOSE(Contents!$A$1,Support!$B$2,Support!$C$2)</f>
        <v>Back to Contents</v>
      </c>
      <c r="D1" s="1"/>
      <c r="E1" s="54"/>
      <c r="F1" s="54"/>
      <c r="J1" s="1"/>
      <c r="K1" s="1"/>
      <c r="L1" s="1"/>
      <c r="N1" s="1"/>
      <c r="O1" s="249"/>
      <c r="P1" s="1"/>
      <c r="Q1" s="1"/>
    </row>
    <row r="3" spans="1:18" ht="13" x14ac:dyDescent="0.25">
      <c r="D3" s="74"/>
      <c r="J3" s="74"/>
      <c r="K3" s="74"/>
      <c r="L3" s="74"/>
      <c r="N3" s="74"/>
      <c r="O3" s="250"/>
      <c r="P3" s="74"/>
      <c r="Q3" s="74"/>
    </row>
    <row r="4" spans="1:18" s="2" customFormat="1" ht="39" x14ac:dyDescent="0.3">
      <c r="B4" s="94" t="str">
        <f>CHOOSE(Contents!$A$1,Support!B12,Support!C12)</f>
        <v>Operating Segments, RUB mn</v>
      </c>
      <c r="D4" s="60" t="str">
        <f>CHOOSE(Contents!$A$1,Support!N$1,Support!N$2)</f>
        <v>Q1 2021</v>
      </c>
      <c r="E4" s="276" t="str">
        <f>CHOOSE(Contents!$A$1,Support!O$1,Support!O$2)</f>
        <v>Q2 2021</v>
      </c>
      <c r="F4" s="276" t="str">
        <f>CHOOSE(Contents!$A$1,Support!P$1,Support!P$2)</f>
        <v>Q3 2021</v>
      </c>
      <c r="G4" s="276" t="str">
        <f>CHOOSE(Contents!$A$1,Support!Q$1,Support!Q$2)</f>
        <v>Q4 2021</v>
      </c>
      <c r="H4" s="60" t="str">
        <f>CHOOSE(Contents!$A$1,Support!R$1,Support!R$2)</f>
        <v>FY 2021</v>
      </c>
      <c r="I4" s="158"/>
      <c r="J4" s="60" t="str">
        <f>CHOOSE(Contents!$A$1,Support!T$1,Support!T$2)</f>
        <v>Q1 2022</v>
      </c>
      <c r="K4" s="60" t="str">
        <f>CHOOSE(Contents!$A$1,Support!U$1,Support!U$2)</f>
        <v>Q2 2022</v>
      </c>
      <c r="L4" s="271" t="str">
        <f>O4</f>
        <v>Q3 2022 (deconsolidation of the Games)</v>
      </c>
      <c r="N4" s="235" t="str">
        <f>CHOOSE(Contents!$A$1,Support!Z$1,Support!Z$2)</f>
        <v>Q3 2021 (restated,deconsolidation of the Games)</v>
      </c>
      <c r="O4" s="251" t="str">
        <f>CHOOSE(Contents!$A$1,Support!AA$1,Support!AA$2)</f>
        <v>Q3 2022 (deconsolidation of the Games)</v>
      </c>
      <c r="P4" s="235" t="str">
        <f>CHOOSE(Contents!$A$1,Support!AB$1,Support!AB$2)</f>
        <v>9m 2021 (restated,deconsolidation of the Games)</v>
      </c>
      <c r="Q4" s="235" t="str">
        <f>CHOOSE(Contents!$A$1,Support!AC$1,Support!AC$2)</f>
        <v>9m 2022 (restated,deconsolidation of the Games)</v>
      </c>
    </row>
    <row r="5" spans="1:18" ht="13" x14ac:dyDescent="0.3">
      <c r="B5" s="95">
        <f>CHOOSE(Contents!$A$1,Support!B13,Support!C13)</f>
        <v>0</v>
      </c>
      <c r="C5" s="82"/>
      <c r="D5" s="96"/>
      <c r="E5" s="96"/>
      <c r="F5" s="96"/>
      <c r="G5" s="96"/>
      <c r="H5" s="96"/>
      <c r="J5" s="96"/>
      <c r="K5" s="96"/>
      <c r="L5" s="96"/>
      <c r="N5" s="96"/>
      <c r="O5" s="252"/>
      <c r="P5" s="96"/>
      <c r="Q5" s="96"/>
    </row>
    <row r="6" spans="1:18" ht="13" x14ac:dyDescent="0.3">
      <c r="B6" s="97" t="str">
        <f>CHOOSE(Contents!$A$1,Support!B14,Support!C14)</f>
        <v>Total Group</v>
      </c>
      <c r="D6" s="98"/>
      <c r="E6" s="277"/>
      <c r="F6" s="277"/>
      <c r="G6" s="277"/>
      <c r="H6" s="98"/>
      <c r="J6" s="98"/>
      <c r="K6" s="98"/>
      <c r="L6" s="98"/>
      <c r="N6" s="98"/>
      <c r="O6" s="253"/>
      <c r="P6" s="98"/>
      <c r="Q6" s="98"/>
    </row>
    <row r="7" spans="1:18" s="54" customFormat="1" ht="13" x14ac:dyDescent="0.3">
      <c r="B7" s="99" t="str">
        <f>CHOOSE(Contents!$A$1,Support!B15,Support!C15)</f>
        <v>Revenue</v>
      </c>
      <c r="D7" s="105">
        <f>'PnL (IFRS)'!L10</f>
        <v>27735</v>
      </c>
      <c r="E7" s="105">
        <f>'PnL (IFRS)'!M10</f>
        <v>29688</v>
      </c>
      <c r="F7" s="105">
        <f>'PnL (IFRS)'!N10</f>
        <v>30041</v>
      </c>
      <c r="G7" s="105">
        <f>'PnL (IFRS)'!O10</f>
        <v>38597</v>
      </c>
      <c r="H7" s="110">
        <f>'PnL (IFRS)'!P10</f>
        <v>126061</v>
      </c>
      <c r="I7" s="1"/>
      <c r="J7" s="105">
        <v>30577</v>
      </c>
      <c r="K7" s="105">
        <v>32836</v>
      </c>
      <c r="L7" s="105">
        <f t="shared" ref="L7:L22" si="0">O7</f>
        <v>24119</v>
      </c>
      <c r="N7" s="105">
        <v>19914</v>
      </c>
      <c r="O7" s="254">
        <v>24119</v>
      </c>
      <c r="P7" s="105">
        <v>55442</v>
      </c>
      <c r="Q7" s="105">
        <v>66058</v>
      </c>
    </row>
    <row r="8" spans="1:18" s="54" customFormat="1" ht="13" x14ac:dyDescent="0.3">
      <c r="B8" s="102" t="str">
        <f>CHOOSE(Contents!$A$1,Support!B16,Support!C16)</f>
        <v>Adjustments</v>
      </c>
      <c r="C8" s="103"/>
      <c r="D8" s="104"/>
      <c r="E8" s="104"/>
      <c r="F8" s="105"/>
      <c r="G8" s="105"/>
      <c r="H8" s="106"/>
      <c r="J8" s="104"/>
      <c r="K8" s="104"/>
      <c r="L8" s="270"/>
      <c r="N8" s="104"/>
      <c r="O8" s="229"/>
      <c r="P8" s="104"/>
      <c r="Q8" s="104"/>
    </row>
    <row r="9" spans="1:18" s="54" customFormat="1" ht="13" x14ac:dyDescent="0.3">
      <c r="B9" s="227" t="str">
        <f>CHOOSE(Contents!$A$1,Support!B17,Support!C17)</f>
        <v>Revenue of the "Games" segment</v>
      </c>
      <c r="C9" s="103"/>
      <c r="D9" s="104"/>
      <c r="E9" s="104"/>
      <c r="F9" s="105"/>
      <c r="G9" s="105"/>
      <c r="H9" s="106"/>
      <c r="J9" s="104"/>
      <c r="K9" s="104"/>
      <c r="L9" s="229">
        <f t="shared" si="0"/>
        <v>8602</v>
      </c>
      <c r="N9" s="118">
        <v>10127</v>
      </c>
      <c r="O9" s="118">
        <v>8602</v>
      </c>
      <c r="P9" s="118">
        <v>32022</v>
      </c>
      <c r="Q9" s="118">
        <v>30076</v>
      </c>
    </row>
    <row r="10" spans="1:18" s="54" customFormat="1" ht="13" x14ac:dyDescent="0.25">
      <c r="B10" s="107" t="str">
        <f>CHOOSE(Contents!$A$1,Support!B18,Support!C18)</f>
        <v>Barter revenues</v>
      </c>
      <c r="C10" s="103"/>
      <c r="D10" s="104"/>
      <c r="E10" s="104"/>
      <c r="F10" s="105"/>
      <c r="G10" s="105"/>
      <c r="H10" s="106"/>
      <c r="J10" s="63">
        <v>-15</v>
      </c>
      <c r="K10" s="63">
        <v>0</v>
      </c>
      <c r="L10" s="63">
        <f t="shared" si="0"/>
        <v>0</v>
      </c>
      <c r="N10" s="118"/>
      <c r="O10" s="118"/>
      <c r="P10" s="118"/>
      <c r="Q10" s="118">
        <v>-15</v>
      </c>
    </row>
    <row r="11" spans="1:18" s="54" customFormat="1" x14ac:dyDescent="0.25">
      <c r="B11" s="107" t="str">
        <f>CHOOSE(Contents!$A$1,Support!B19,Support!C19)</f>
        <v>Changes in deferred revenues</v>
      </c>
      <c r="D11" s="63">
        <v>555</v>
      </c>
      <c r="E11" s="63">
        <v>303</v>
      </c>
      <c r="F11" s="63">
        <v>377</v>
      </c>
      <c r="G11" s="63">
        <v>-1543.8036139999999</v>
      </c>
      <c r="H11" s="108">
        <v>-308.80361399999998</v>
      </c>
      <c r="J11" s="63">
        <v>340</v>
      </c>
      <c r="K11" s="63">
        <v>-1676</v>
      </c>
      <c r="L11" s="63">
        <f t="shared" si="0"/>
        <v>-703</v>
      </c>
      <c r="N11" s="118">
        <v>377</v>
      </c>
      <c r="O11" s="118">
        <v>-703</v>
      </c>
      <c r="P11" s="118">
        <v>1235</v>
      </c>
      <c r="Q11" s="118">
        <v>-2039</v>
      </c>
    </row>
    <row r="12" spans="1:18" ht="13" x14ac:dyDescent="0.3">
      <c r="B12" s="109" t="str">
        <f>CHOOSE(Contents!$A$1,Support!B20,Support!C20)</f>
        <v>Adjusted revenue</v>
      </c>
      <c r="D12" s="105">
        <f>D7+D11</f>
        <v>28290</v>
      </c>
      <c r="E12" s="105">
        <f t="shared" ref="E12:H12" si="1">E7+E11</f>
        <v>29991</v>
      </c>
      <c r="F12" s="105">
        <f t="shared" si="1"/>
        <v>30418</v>
      </c>
      <c r="G12" s="105">
        <f t="shared" si="1"/>
        <v>37053.196386000003</v>
      </c>
      <c r="H12" s="110">
        <f t="shared" si="1"/>
        <v>125752.196386</v>
      </c>
      <c r="J12" s="105">
        <f>J7+J11+J10</f>
        <v>30902</v>
      </c>
      <c r="K12" s="105">
        <f>K7+K11+K10</f>
        <v>31160</v>
      </c>
      <c r="L12" s="105">
        <f t="shared" si="0"/>
        <v>32018</v>
      </c>
      <c r="N12" s="254">
        <f t="shared" ref="N12" si="2">N7+N11+N10+N9</f>
        <v>30418</v>
      </c>
      <c r="O12" s="254">
        <f>O7+O11+O10+O9</f>
        <v>32018</v>
      </c>
      <c r="P12" s="254">
        <f t="shared" ref="P12:Q12" si="3">P7+P11+P10+P9</f>
        <v>88699</v>
      </c>
      <c r="Q12" s="254">
        <f t="shared" si="3"/>
        <v>94080</v>
      </c>
    </row>
    <row r="13" spans="1:18" x14ac:dyDescent="0.25">
      <c r="B13" s="111" t="str">
        <f>CHOOSE(Contents!$A$1,Support!B21,Support!C21)</f>
        <v>External revenue</v>
      </c>
      <c r="D13" s="112">
        <f>D12</f>
        <v>28290</v>
      </c>
      <c r="E13" s="112">
        <f>E12</f>
        <v>29991</v>
      </c>
      <c r="F13" s="112">
        <f>F12</f>
        <v>30418</v>
      </c>
      <c r="G13" s="112">
        <f>G12</f>
        <v>37053.196386000003</v>
      </c>
      <c r="H13" s="113">
        <f>H12</f>
        <v>125752.196386</v>
      </c>
      <c r="J13" s="112">
        <f>J12</f>
        <v>30902</v>
      </c>
      <c r="K13" s="112">
        <f>K12</f>
        <v>31160</v>
      </c>
      <c r="L13" s="112">
        <f t="shared" si="0"/>
        <v>32018</v>
      </c>
      <c r="N13" s="112">
        <v>30418</v>
      </c>
      <c r="O13" s="255">
        <v>32018</v>
      </c>
      <c r="P13" s="112">
        <v>88699</v>
      </c>
      <c r="Q13" s="112">
        <v>94080</v>
      </c>
    </row>
    <row r="14" spans="1:18" x14ac:dyDescent="0.25">
      <c r="B14" s="114" t="str">
        <f>CHOOSE(Contents!$A$1,Support!B22,Support!C22)</f>
        <v>Intersegment revenue</v>
      </c>
      <c r="D14" s="115">
        <v>0</v>
      </c>
      <c r="E14" s="115">
        <v>0</v>
      </c>
      <c r="F14" s="115">
        <v>0</v>
      </c>
      <c r="G14" s="115">
        <v>0</v>
      </c>
      <c r="H14" s="116">
        <v>0</v>
      </c>
      <c r="J14" s="115">
        <v>0</v>
      </c>
      <c r="K14" s="115"/>
      <c r="L14" s="115">
        <f t="shared" si="0"/>
        <v>0</v>
      </c>
      <c r="N14" s="115"/>
      <c r="O14" s="256"/>
      <c r="P14" s="115"/>
      <c r="Q14" s="115"/>
    </row>
    <row r="15" spans="1:18" x14ac:dyDescent="0.25">
      <c r="B15" s="117" t="str">
        <f>CHOOSE(Contents!$A$1,Support!B23,Support!C23)</f>
        <v>Total operating expenses</v>
      </c>
      <c r="D15" s="118">
        <f>'PnL (IFRS)'!L20</f>
        <v>-22550</v>
      </c>
      <c r="E15" s="118">
        <f>'PnL (IFRS)'!M20</f>
        <v>-24239</v>
      </c>
      <c r="F15" s="118">
        <f>'PnL (IFRS)'!N20</f>
        <v>-21953</v>
      </c>
      <c r="G15" s="118">
        <f>'PnL (IFRS)'!O20</f>
        <v>-27872</v>
      </c>
      <c r="H15" s="119">
        <f>'PnL (IFRS)'!P20</f>
        <v>-96614</v>
      </c>
      <c r="J15" s="118">
        <f>'PnL (IFRS)'!R20</f>
        <v>-32116</v>
      </c>
      <c r="K15" s="118">
        <f>'PnL (IFRS)'!S20</f>
        <v>-27264</v>
      </c>
      <c r="L15" s="118">
        <f t="shared" si="0"/>
        <v>-16222</v>
      </c>
      <c r="N15" s="118">
        <f>'PnL (IFRS)'!V20</f>
        <v>-14845</v>
      </c>
      <c r="O15" s="118">
        <f>'PnL (IFRS)'!W20</f>
        <v>-16222</v>
      </c>
      <c r="P15" s="118">
        <f>'PnL (IFRS)'!X20</f>
        <v>-44752</v>
      </c>
      <c r="Q15" s="118">
        <f>'PnL (IFRS)'!Y20</f>
        <v>-55595</v>
      </c>
      <c r="R15" s="118"/>
    </row>
    <row r="16" spans="1:18" ht="13" x14ac:dyDescent="0.3">
      <c r="B16" s="120" t="str">
        <f>CHOOSE(Contents!$A$1,Support!B24,Support!C24)</f>
        <v>Adjustments</v>
      </c>
      <c r="D16" s="118"/>
      <c r="E16" s="118"/>
      <c r="F16" s="118"/>
      <c r="G16" s="118"/>
      <c r="H16" s="121"/>
      <c r="J16" s="118"/>
      <c r="K16" s="118"/>
      <c r="L16" s="118"/>
      <c r="N16" s="118"/>
      <c r="O16" s="118"/>
      <c r="P16" s="118"/>
      <c r="Q16" s="118"/>
      <c r="R16" s="118"/>
    </row>
    <row r="17" spans="2:18" ht="13" x14ac:dyDescent="0.3">
      <c r="B17" s="228" t="str">
        <f>CHOOSE(Contents!$A$1,Support!B25,Support!C25)</f>
        <v>Expenses of the "Games" segment</v>
      </c>
      <c r="D17" s="118"/>
      <c r="E17" s="118"/>
      <c r="F17" s="118"/>
      <c r="G17" s="118"/>
      <c r="H17" s="121"/>
      <c r="J17" s="118"/>
      <c r="K17" s="118"/>
      <c r="L17" s="118">
        <f t="shared" si="0"/>
        <v>-6327</v>
      </c>
      <c r="N17" s="118">
        <v>-7108</v>
      </c>
      <c r="O17" s="118">
        <v>-6327</v>
      </c>
      <c r="P17" s="118">
        <v>-23990</v>
      </c>
      <c r="Q17" s="118">
        <v>-26334</v>
      </c>
      <c r="R17" s="118"/>
    </row>
    <row r="18" spans="2:18" s="54" customFormat="1" x14ac:dyDescent="0.25">
      <c r="B18" s="107" t="str">
        <f>CHOOSE(Contents!$A$1,Support!B26,Support!C26)</f>
        <v>Share-based payment transactions</v>
      </c>
      <c r="D18" s="118">
        <v>306</v>
      </c>
      <c r="E18" s="118">
        <v>432</v>
      </c>
      <c r="F18" s="118">
        <v>-27</v>
      </c>
      <c r="G18" s="63">
        <f>H18-SUM(D18:F18)</f>
        <v>1380</v>
      </c>
      <c r="H18" s="122">
        <v>2091</v>
      </c>
      <c r="I18" s="77"/>
      <c r="J18" s="118">
        <v>4159</v>
      </c>
      <c r="K18" s="118">
        <v>251</v>
      </c>
      <c r="L18" s="118">
        <f t="shared" si="0"/>
        <v>277</v>
      </c>
      <c r="N18" s="118">
        <v>-27</v>
      </c>
      <c r="O18" s="118">
        <v>277</v>
      </c>
      <c r="P18" s="118">
        <v>711</v>
      </c>
      <c r="Q18" s="118">
        <v>4687</v>
      </c>
      <c r="R18" s="118"/>
    </row>
    <row r="19" spans="2:18" s="54" customFormat="1" x14ac:dyDescent="0.25">
      <c r="B19" s="107" t="str">
        <f>CHOOSE(Contents!$A$1,Support!B27,Support!C27)</f>
        <v>Expected credit loss on consideration receivable</v>
      </c>
      <c r="D19" s="118">
        <v>0</v>
      </c>
      <c r="E19" s="118">
        <v>473</v>
      </c>
      <c r="F19" s="118">
        <v>0</v>
      </c>
      <c r="G19" s="63">
        <f t="shared" ref="G19:G20" si="4">H19-SUM(D19:F19)</f>
        <v>81</v>
      </c>
      <c r="H19" s="122">
        <v>554</v>
      </c>
      <c r="I19" s="77"/>
      <c r="J19" s="118">
        <v>0</v>
      </c>
      <c r="K19" s="118"/>
      <c r="L19" s="118">
        <f t="shared" si="0"/>
        <v>0</v>
      </c>
      <c r="N19" s="118"/>
      <c r="O19" s="229"/>
      <c r="P19" s="118"/>
      <c r="Q19" s="118"/>
    </row>
    <row r="20" spans="2:18" s="54" customFormat="1" x14ac:dyDescent="0.25">
      <c r="B20" s="107" t="str">
        <f>CHOOSE(Contents!$A$1,Support!B28,Support!C28)</f>
        <v>Other</v>
      </c>
      <c r="D20" s="118">
        <v>25</v>
      </c>
      <c r="E20" s="118">
        <v>5</v>
      </c>
      <c r="F20" s="118">
        <v>-12</v>
      </c>
      <c r="G20" s="63">
        <f t="shared" si="4"/>
        <v>1</v>
      </c>
      <c r="H20" s="122">
        <v>19</v>
      </c>
      <c r="I20" s="77"/>
      <c r="J20" s="118">
        <v>16</v>
      </c>
      <c r="K20" s="118">
        <v>59</v>
      </c>
      <c r="L20" s="118">
        <f t="shared" si="0"/>
        <v>61</v>
      </c>
      <c r="N20" s="118">
        <v>-12</v>
      </c>
      <c r="O20" s="229">
        <v>61</v>
      </c>
      <c r="P20" s="118">
        <v>491</v>
      </c>
      <c r="Q20" s="118">
        <v>136</v>
      </c>
    </row>
    <row r="21" spans="2:18" ht="13" x14ac:dyDescent="0.3">
      <c r="B21" s="123" t="str">
        <f>CHOOSE(Contents!$A$1,Support!B29,Support!C29)</f>
        <v>Adjusted EBITDA</v>
      </c>
      <c r="C21" s="124"/>
      <c r="D21" s="125">
        <f>D12+D15+D18+D19+D20</f>
        <v>6071</v>
      </c>
      <c r="E21" s="125">
        <f t="shared" ref="E21:G21" si="5">E12+E15+E18+E19+E20</f>
        <v>6662</v>
      </c>
      <c r="F21" s="125">
        <f t="shared" si="5"/>
        <v>8426</v>
      </c>
      <c r="G21" s="125">
        <f t="shared" si="5"/>
        <v>10643.196386000003</v>
      </c>
      <c r="H21" s="126">
        <v>31802</v>
      </c>
      <c r="I21" s="77"/>
      <c r="J21" s="125">
        <f>J12+J15+J18+J19+J20</f>
        <v>2961</v>
      </c>
      <c r="K21" s="125">
        <f>K12+K15+K18+K19+K20</f>
        <v>4206</v>
      </c>
      <c r="L21" s="125">
        <f t="shared" si="0"/>
        <v>9807</v>
      </c>
      <c r="M21" s="54"/>
      <c r="N21" s="125">
        <f t="shared" ref="N21:Q21" si="6">N12+N15+N18+N19+N20+N17</f>
        <v>8426</v>
      </c>
      <c r="O21" s="257">
        <f t="shared" si="6"/>
        <v>9807</v>
      </c>
      <c r="P21" s="125">
        <f t="shared" si="6"/>
        <v>21159</v>
      </c>
      <c r="Q21" s="125">
        <f t="shared" si="6"/>
        <v>16974</v>
      </c>
    </row>
    <row r="22" spans="2:18" ht="13.5" thickBot="1" x14ac:dyDescent="0.35">
      <c r="B22" s="215" t="str">
        <f>CHOOSE(Contents!$A$1,Support!B30,Support!C30)</f>
        <v>Adjusted EBITDA margin, %</v>
      </c>
      <c r="C22" s="124"/>
      <c r="D22" s="127">
        <f>D21/D12</f>
        <v>0.21459879816189467</v>
      </c>
      <c r="E22" s="127">
        <f>E21/E12</f>
        <v>0.22213330665866426</v>
      </c>
      <c r="F22" s="127">
        <f>F21/F12</f>
        <v>0.27700703530804127</v>
      </c>
      <c r="G22" s="127">
        <f>G21/G12</f>
        <v>0.28724097848738839</v>
      </c>
      <c r="H22" s="128">
        <f>H21/H12</f>
        <v>0.25289419122655199</v>
      </c>
      <c r="J22" s="127">
        <f>J21/J12</f>
        <v>9.5819040838780664E-2</v>
      </c>
      <c r="K22" s="127">
        <f>K21/K12</f>
        <v>0.13498074454428755</v>
      </c>
      <c r="L22" s="127">
        <f t="shared" si="0"/>
        <v>0.30629645824223872</v>
      </c>
      <c r="N22" s="127">
        <f t="shared" ref="N22:Q22" si="7">N21/N12</f>
        <v>0.27700703530804127</v>
      </c>
      <c r="O22" s="127">
        <f t="shared" si="7"/>
        <v>0.30629645824223872</v>
      </c>
      <c r="P22" s="127">
        <f t="shared" si="7"/>
        <v>0.23854834891035975</v>
      </c>
      <c r="Q22" s="127">
        <f t="shared" si="7"/>
        <v>0.18042091836734694</v>
      </c>
    </row>
    <row r="23" spans="2:18" ht="13" x14ac:dyDescent="0.3">
      <c r="B23" s="129"/>
      <c r="C23" s="124"/>
      <c r="D23" s="130"/>
      <c r="E23" s="130"/>
      <c r="F23" s="130"/>
      <c r="G23" s="130"/>
      <c r="H23" s="131"/>
      <c r="J23" s="130"/>
      <c r="K23" s="130"/>
      <c r="L23" s="130"/>
      <c r="N23" s="130"/>
      <c r="O23" s="258"/>
      <c r="P23" s="130"/>
      <c r="Q23" s="130"/>
    </row>
    <row r="24" spans="2:18" ht="13" x14ac:dyDescent="0.3">
      <c r="B24" s="123" t="str">
        <f>CHOOSE(Contents!$A$1,Support!B32,Support!C32)</f>
        <v>Net profit/(loss)</v>
      </c>
      <c r="D24" s="132">
        <f>'PnL (IFRS)'!L40</f>
        <v>-2457</v>
      </c>
      <c r="E24" s="132">
        <f>'PnL (IFRS)'!M40</f>
        <v>-4977</v>
      </c>
      <c r="F24" s="132">
        <f>'PnL (IFRS)'!N40</f>
        <v>-2354</v>
      </c>
      <c r="G24" s="132">
        <f>'PnL (IFRS)'!O40</f>
        <v>-5909</v>
      </c>
      <c r="H24" s="133">
        <f>'PnL (IFRS)'!P40</f>
        <v>-15697</v>
      </c>
      <c r="J24" s="132">
        <f>'PnL (IFRS)'!R40</f>
        <v>-54907</v>
      </c>
      <c r="K24" s="132">
        <f>'PnL (IFRS)'!S40</f>
        <v>3616</v>
      </c>
      <c r="L24" s="132">
        <f>O24</f>
        <v>41197</v>
      </c>
      <c r="N24" s="132">
        <f>'PnL (IFRS)'!V43</f>
        <v>-2354</v>
      </c>
      <c r="O24" s="259">
        <f>'PnL (IFRS)'!W43</f>
        <v>41197</v>
      </c>
      <c r="P24" s="132">
        <f>'PnL (IFRS)'!X43</f>
        <v>-9788</v>
      </c>
      <c r="Q24" s="132">
        <f>'PnL (IFRS)'!Y43</f>
        <v>-10094</v>
      </c>
    </row>
    <row r="25" spans="2:18" ht="13" x14ac:dyDescent="0.3">
      <c r="B25" s="102" t="str">
        <f>CHOOSE(Contents!$A$1,Support!B33,Support!C33)</f>
        <v>Including Share of loss of equity accounted associates and joint ventures:</v>
      </c>
      <c r="C25" s="124"/>
      <c r="D25" s="130"/>
      <c r="E25" s="130"/>
      <c r="F25" s="130"/>
      <c r="G25" s="130"/>
      <c r="H25" s="131"/>
      <c r="J25" s="130"/>
      <c r="K25" s="130"/>
      <c r="L25" s="130"/>
      <c r="N25" s="130"/>
      <c r="O25" s="258"/>
      <c r="P25" s="130"/>
      <c r="Q25" s="130"/>
    </row>
    <row r="26" spans="2:18" x14ac:dyDescent="0.25">
      <c r="B26" s="75" t="str">
        <f>CHOOSE(Contents!$A$1,Support!B34,Support!C34)</f>
        <v>Aliexpress Russia JV</v>
      </c>
      <c r="C26" s="124"/>
      <c r="D26" s="134">
        <v>-641</v>
      </c>
      <c r="E26" s="134">
        <v>-1127</v>
      </c>
      <c r="F26" s="134">
        <v>-1401</v>
      </c>
      <c r="G26" s="134">
        <v>-2811</v>
      </c>
      <c r="H26" s="135">
        <v>-5980</v>
      </c>
      <c r="J26" s="134">
        <v>-1228</v>
      </c>
      <c r="K26" s="134">
        <v>0</v>
      </c>
      <c r="L26" s="134">
        <v>0</v>
      </c>
      <c r="N26" s="134">
        <v>-1401</v>
      </c>
      <c r="O26" s="134">
        <v>0</v>
      </c>
      <c r="P26" s="134">
        <v>-3169</v>
      </c>
      <c r="Q26" s="134">
        <v>-1228</v>
      </c>
      <c r="R26" s="134"/>
    </row>
    <row r="27" spans="2:18" x14ac:dyDescent="0.25">
      <c r="B27" s="75" t="str">
        <f>CHOOSE(Contents!$A$1,Support!B35,Support!C35)</f>
        <v>O2O JV</v>
      </c>
      <c r="C27" s="124"/>
      <c r="D27" s="134">
        <v>-3495</v>
      </c>
      <c r="E27" s="134">
        <v>-4114</v>
      </c>
      <c r="F27" s="134">
        <v>-3868</v>
      </c>
      <c r="G27" s="134">
        <v>-4074</v>
      </c>
      <c r="H27" s="135">
        <v>-15551</v>
      </c>
      <c r="J27" s="134">
        <v>-9301</v>
      </c>
      <c r="K27" s="134">
        <v>-3831</v>
      </c>
      <c r="L27" s="134">
        <v>-2291</v>
      </c>
      <c r="N27" s="134">
        <v>-3868</v>
      </c>
      <c r="O27" s="134">
        <v>-2291</v>
      </c>
      <c r="P27" s="134">
        <v>-11477</v>
      </c>
      <c r="Q27" s="134">
        <v>-15423</v>
      </c>
      <c r="R27" s="134"/>
    </row>
    <row r="28" spans="2:18" x14ac:dyDescent="0.25">
      <c r="B28" s="75" t="str">
        <f>CHOOSE(Contents!$A$1,Support!B36,Support!C36)</f>
        <v>Umskul</v>
      </c>
      <c r="C28" s="124"/>
      <c r="D28" s="134">
        <v>0</v>
      </c>
      <c r="E28" s="134">
        <v>0</v>
      </c>
      <c r="F28" s="134">
        <v>0</v>
      </c>
      <c r="G28" s="134">
        <v>-34</v>
      </c>
      <c r="H28" s="135">
        <v>-34</v>
      </c>
      <c r="J28" s="134">
        <v>36</v>
      </c>
      <c r="K28" s="134">
        <v>9</v>
      </c>
      <c r="L28" s="134">
        <v>-18</v>
      </c>
      <c r="N28" s="134">
        <v>0</v>
      </c>
      <c r="O28" s="134">
        <v>-18</v>
      </c>
      <c r="P28" s="134">
        <v>0</v>
      </c>
      <c r="Q28" s="134">
        <v>27</v>
      </c>
      <c r="R28" s="134"/>
    </row>
    <row r="29" spans="2:18" x14ac:dyDescent="0.25">
      <c r="B29" s="75" t="str">
        <f>CHOOSE(Contents!$A$1,Support!B37,Support!C37)</f>
        <v>Uchi.ru</v>
      </c>
      <c r="C29" s="124"/>
      <c r="D29" s="134">
        <v>46</v>
      </c>
      <c r="E29" s="134">
        <v>-97</v>
      </c>
      <c r="F29" s="134">
        <v>-124</v>
      </c>
      <c r="G29" s="134">
        <v>-81</v>
      </c>
      <c r="H29" s="135">
        <v>-256</v>
      </c>
      <c r="J29" s="134">
        <v>-34</v>
      </c>
      <c r="K29" s="134">
        <v>-26</v>
      </c>
      <c r="L29" s="134">
        <v>-17</v>
      </c>
      <c r="N29" s="134">
        <v>-124</v>
      </c>
      <c r="O29" s="134">
        <v>-17</v>
      </c>
      <c r="P29" s="134">
        <v>-175</v>
      </c>
      <c r="Q29" s="134">
        <v>-77</v>
      </c>
      <c r="R29" s="134"/>
    </row>
    <row r="30" spans="2:18" x14ac:dyDescent="0.25">
      <c r="B30" s="136" t="str">
        <f>CHOOSE(Contents!$A$1,Support!B38,Support!C38)</f>
        <v>Other</v>
      </c>
      <c r="C30" s="124"/>
      <c r="D30" s="137">
        <v>801</v>
      </c>
      <c r="E30" s="137">
        <v>-103</v>
      </c>
      <c r="F30" s="137">
        <v>-58</v>
      </c>
      <c r="G30" s="137">
        <v>13</v>
      </c>
      <c r="H30" s="138">
        <v>653</v>
      </c>
      <c r="J30" s="137">
        <v>-41</v>
      </c>
      <c r="K30" s="137">
        <v>-41</v>
      </c>
      <c r="L30" s="137">
        <v>-41</v>
      </c>
      <c r="N30" s="137">
        <v>-58</v>
      </c>
      <c r="O30" s="256">
        <v>425</v>
      </c>
      <c r="P30" s="137">
        <v>640</v>
      </c>
      <c r="Q30" s="137">
        <v>-123</v>
      </c>
    </row>
    <row r="31" spans="2:18" ht="13" x14ac:dyDescent="0.3">
      <c r="B31" s="102"/>
      <c r="C31" s="124"/>
      <c r="D31" s="130"/>
      <c r="E31" s="130"/>
      <c r="F31" s="130"/>
      <c r="G31" s="130"/>
      <c r="H31" s="131"/>
      <c r="J31" s="130"/>
      <c r="K31" s="130"/>
      <c r="L31" s="130"/>
      <c r="N31" s="130"/>
      <c r="O31" s="258"/>
      <c r="P31" s="130"/>
      <c r="Q31" s="130"/>
    </row>
    <row r="32" spans="2:18" ht="13" x14ac:dyDescent="0.3">
      <c r="B32" s="123" t="str">
        <f>CHOOSE(Contents!$A$1,Support!B40,Support!C40)</f>
        <v>Adjusted Net profit/ (loss)</v>
      </c>
      <c r="D32" s="132">
        <v>-998</v>
      </c>
      <c r="E32" s="132">
        <v>-2232</v>
      </c>
      <c r="F32" s="132">
        <v>-1429</v>
      </c>
      <c r="G32" s="132">
        <v>-1174</v>
      </c>
      <c r="H32" s="133">
        <v>-5833</v>
      </c>
      <c r="J32" s="132">
        <v>-7370</v>
      </c>
      <c r="K32" s="132">
        <v>-3435</v>
      </c>
      <c r="L32" s="132">
        <v>704</v>
      </c>
      <c r="N32" s="132">
        <f>F32</f>
        <v>-1429</v>
      </c>
      <c r="O32" s="259">
        <v>704</v>
      </c>
      <c r="P32" s="132">
        <f t="shared" ref="P32" si="8">SUM(D32:F32)</f>
        <v>-4659</v>
      </c>
      <c r="Q32" s="132">
        <f>SUM(J32:L32)</f>
        <v>-10101</v>
      </c>
    </row>
    <row r="33" spans="2:17" ht="13" x14ac:dyDescent="0.3">
      <c r="B33" s="102" t="str">
        <f>CHOOSE(Contents!$A$1,Support!B41,Support!C41)</f>
        <v>Including Share of loss of equity accounted associates and joint ventures:</v>
      </c>
      <c r="C33" s="124"/>
      <c r="D33" s="130"/>
      <c r="E33" s="130"/>
      <c r="F33" s="130"/>
      <c r="G33" s="130"/>
      <c r="H33" s="131"/>
      <c r="J33" s="130"/>
      <c r="K33" s="130"/>
      <c r="L33" s="130"/>
      <c r="N33" s="130"/>
      <c r="O33" s="258"/>
      <c r="P33" s="130"/>
      <c r="Q33" s="130"/>
    </row>
    <row r="34" spans="2:17" x14ac:dyDescent="0.25">
      <c r="B34" s="75" t="str">
        <f>CHOOSE(Contents!$A$1,Support!B42,Support!C42)</f>
        <v>Aliexpress Russia JV</v>
      </c>
      <c r="C34" s="124"/>
      <c r="D34" s="134">
        <v>-478</v>
      </c>
      <c r="E34" s="134">
        <v>-489</v>
      </c>
      <c r="F34" s="134">
        <v>-1212</v>
      </c>
      <c r="G34" s="134">
        <v>-2213</v>
      </c>
      <c r="H34" s="135">
        <v>-4392</v>
      </c>
      <c r="J34" s="134">
        <v>-828</v>
      </c>
      <c r="K34" s="134">
        <v>0</v>
      </c>
      <c r="L34" s="134">
        <v>0</v>
      </c>
      <c r="N34" s="134">
        <f t="shared" ref="N34:N35" si="9">F34</f>
        <v>-1212</v>
      </c>
      <c r="O34" s="255">
        <v>0</v>
      </c>
      <c r="P34" s="134">
        <v>-2179</v>
      </c>
      <c r="Q34" s="134">
        <v>-828</v>
      </c>
    </row>
    <row r="35" spans="2:17" x14ac:dyDescent="0.25">
      <c r="B35" s="75" t="str">
        <f>CHOOSE(Contents!$A$1,Support!B43,Support!C43)</f>
        <v>O2O JV</v>
      </c>
      <c r="C35" s="124"/>
      <c r="D35" s="134">
        <v>-3313</v>
      </c>
      <c r="E35" s="134">
        <v>-3903</v>
      </c>
      <c r="F35" s="134">
        <v>-3882</v>
      </c>
      <c r="G35" s="134">
        <v>-3325</v>
      </c>
      <c r="H35" s="135">
        <v>-14423</v>
      </c>
      <c r="J35" s="134">
        <v>-5104</v>
      </c>
      <c r="K35" s="134">
        <v>-2649</v>
      </c>
      <c r="L35" s="134">
        <v>-1471</v>
      </c>
      <c r="N35" s="134">
        <f t="shared" si="9"/>
        <v>-3882</v>
      </c>
      <c r="O35" s="134">
        <v>-1471</v>
      </c>
      <c r="P35" s="134">
        <v>-11098</v>
      </c>
      <c r="Q35" s="134">
        <v>-9224</v>
      </c>
    </row>
    <row r="36" spans="2:17" x14ac:dyDescent="0.25">
      <c r="B36" s="75" t="str">
        <f>CHOOSE(Contents!$A$1,Support!B44,Support!C44)</f>
        <v>Umskul</v>
      </c>
      <c r="C36" s="124"/>
      <c r="D36" s="134">
        <v>0</v>
      </c>
      <c r="E36" s="134">
        <v>0</v>
      </c>
      <c r="F36" s="134">
        <v>0</v>
      </c>
      <c r="G36" s="134">
        <v>-33</v>
      </c>
      <c r="H36" s="135">
        <v>-33</v>
      </c>
      <c r="J36" s="134">
        <v>69</v>
      </c>
      <c r="K36" s="134">
        <v>11</v>
      </c>
      <c r="L36" s="134">
        <v>-28</v>
      </c>
      <c r="N36" s="134">
        <v>-113</v>
      </c>
      <c r="O36" s="134">
        <v>-28</v>
      </c>
      <c r="P36" s="134">
        <v>-92</v>
      </c>
      <c r="Q36" s="134">
        <v>52</v>
      </c>
    </row>
    <row r="37" spans="2:17" x14ac:dyDescent="0.25">
      <c r="B37" s="75" t="str">
        <f>CHOOSE(Contents!$A$1,Support!B45,Support!C45)</f>
        <v>Uchi.ru</v>
      </c>
      <c r="C37" s="124"/>
      <c r="D37" s="134">
        <v>46</v>
      </c>
      <c r="E37" s="134">
        <v>-25</v>
      </c>
      <c r="F37" s="134">
        <v>-113</v>
      </c>
      <c r="G37" s="134">
        <v>26</v>
      </c>
      <c r="H37" s="135">
        <v>-66</v>
      </c>
      <c r="J37" s="134">
        <v>37</v>
      </c>
      <c r="K37" s="134">
        <v>43</v>
      </c>
      <c r="L37" s="134">
        <v>54</v>
      </c>
      <c r="N37" s="134">
        <v>-58</v>
      </c>
      <c r="O37" s="134">
        <v>54</v>
      </c>
      <c r="P37" s="134">
        <v>640</v>
      </c>
      <c r="Q37" s="134">
        <v>134</v>
      </c>
    </row>
    <row r="38" spans="2:17" x14ac:dyDescent="0.25">
      <c r="B38" s="136" t="str">
        <f>CHOOSE(Contents!$A$1,Support!B46,Support!C46)</f>
        <v>Other</v>
      </c>
      <c r="C38" s="124"/>
      <c r="D38" s="137">
        <v>801</v>
      </c>
      <c r="E38" s="137">
        <v>-103</v>
      </c>
      <c r="F38" s="137">
        <v>-58</v>
      </c>
      <c r="G38" s="137">
        <v>13</v>
      </c>
      <c r="H38" s="138">
        <v>653</v>
      </c>
      <c r="J38" s="137">
        <v>-41</v>
      </c>
      <c r="K38" s="137">
        <v>-76</v>
      </c>
      <c r="L38" s="137">
        <v>-6</v>
      </c>
      <c r="N38" s="137"/>
      <c r="O38" s="137">
        <v>-6</v>
      </c>
      <c r="P38" s="137"/>
      <c r="Q38" s="137">
        <v>-123</v>
      </c>
    </row>
    <row r="39" spans="2:17" x14ac:dyDescent="0.25">
      <c r="B39" s="1"/>
      <c r="D39" s="1"/>
      <c r="E39" s="54"/>
      <c r="F39" s="54"/>
      <c r="J39" s="1"/>
      <c r="K39" s="1"/>
      <c r="L39" s="1"/>
      <c r="N39" s="1"/>
      <c r="O39" s="249"/>
      <c r="P39" s="1"/>
      <c r="Q39" s="1"/>
    </row>
    <row r="40" spans="2:17" ht="13" x14ac:dyDescent="0.3">
      <c r="B40" s="97" t="str">
        <f>CHOOSE(Contents!$A$1,Support!B48,Support!C48)</f>
        <v>Communications and Social</v>
      </c>
      <c r="D40" s="98"/>
      <c r="E40" s="277"/>
      <c r="F40" s="277"/>
      <c r="G40" s="277"/>
      <c r="H40" s="98"/>
      <c r="J40" s="98"/>
      <c r="K40" s="98"/>
      <c r="L40" s="98"/>
      <c r="N40" s="98"/>
      <c r="O40" s="253"/>
      <c r="P40" s="98"/>
      <c r="Q40" s="98"/>
    </row>
    <row r="41" spans="2:17" ht="13" x14ac:dyDescent="0.3">
      <c r="B41" s="99" t="str">
        <f>CHOOSE(Contents!$A$1,Support!B49,Support!C49)</f>
        <v>Revenue</v>
      </c>
      <c r="D41" s="105">
        <v>13301</v>
      </c>
      <c r="E41" s="105">
        <v>14132</v>
      </c>
      <c r="F41" s="105">
        <v>14917</v>
      </c>
      <c r="G41" s="105">
        <f>H41-SUM(D41:F41)</f>
        <v>17701</v>
      </c>
      <c r="H41" s="140">
        <v>60051</v>
      </c>
      <c r="J41" s="105">
        <v>14644</v>
      </c>
      <c r="K41" s="105">
        <v>17432</v>
      </c>
      <c r="L41" s="105">
        <v>18536</v>
      </c>
      <c r="N41" s="105">
        <v>14917</v>
      </c>
      <c r="O41" s="254">
        <f>L41</f>
        <v>18536</v>
      </c>
      <c r="P41" s="105">
        <v>42350</v>
      </c>
      <c r="Q41" s="105">
        <v>50612</v>
      </c>
    </row>
    <row r="42" spans="2:17" ht="13" x14ac:dyDescent="0.3">
      <c r="B42" s="102" t="str">
        <f>CHOOSE(Contents!$A$1,Support!B50,Support!C50)</f>
        <v>Adjustments</v>
      </c>
      <c r="G42" s="59"/>
      <c r="H42" s="106"/>
    </row>
    <row r="43" spans="2:17" x14ac:dyDescent="0.25">
      <c r="B43" s="107" t="str">
        <f>CHOOSE(Contents!$A$1,Support!B51,Support!C51)</f>
        <v>Changes in deferred revenues</v>
      </c>
      <c r="D43" s="63">
        <v>117</v>
      </c>
      <c r="E43" s="63">
        <v>-17</v>
      </c>
      <c r="F43" s="112">
        <v>55</v>
      </c>
      <c r="G43" s="112">
        <f>H43-SUM(D43:F43)</f>
        <v>176</v>
      </c>
      <c r="H43" s="108">
        <v>331</v>
      </c>
      <c r="I43" s="52"/>
      <c r="J43" s="63">
        <v>-34</v>
      </c>
      <c r="K43" s="63">
        <v>-157</v>
      </c>
      <c r="L43" s="63">
        <v>-21</v>
      </c>
      <c r="M43" s="52"/>
      <c r="N43" s="134">
        <v>55</v>
      </c>
      <c r="O43" s="134">
        <f t="shared" ref="O43:O47" si="10">L43</f>
        <v>-21</v>
      </c>
      <c r="P43" s="134">
        <v>155</v>
      </c>
      <c r="Q43" s="63">
        <v>-212</v>
      </c>
    </row>
    <row r="44" spans="2:17" ht="13" x14ac:dyDescent="0.3">
      <c r="B44" s="109" t="str">
        <f>CHOOSE(Contents!$A$1,Support!B52,Support!C52)</f>
        <v>Adjusted revenue</v>
      </c>
      <c r="D44" s="105">
        <f>D41+D43</f>
        <v>13418</v>
      </c>
      <c r="E44" s="105">
        <f>E41+E43</f>
        <v>14115</v>
      </c>
      <c r="F44" s="105">
        <v>14972</v>
      </c>
      <c r="G44" s="105">
        <v>17876</v>
      </c>
      <c r="H44" s="140">
        <f>SUM(D44:G44)</f>
        <v>60381</v>
      </c>
      <c r="J44" s="105">
        <f>J41+J43</f>
        <v>14610</v>
      </c>
      <c r="K44" s="105">
        <f>K41+K43</f>
        <v>17275</v>
      </c>
      <c r="L44" s="105">
        <f>L41+L43</f>
        <v>18515</v>
      </c>
      <c r="N44" s="105">
        <f t="shared" ref="N44:Q44" si="11">N41+N43</f>
        <v>14972</v>
      </c>
      <c r="O44" s="105">
        <f t="shared" si="11"/>
        <v>18515</v>
      </c>
      <c r="P44" s="105">
        <f t="shared" si="11"/>
        <v>42505</v>
      </c>
      <c r="Q44" s="105">
        <f t="shared" si="11"/>
        <v>50400</v>
      </c>
    </row>
    <row r="45" spans="2:17" x14ac:dyDescent="0.25">
      <c r="B45" s="216" t="str">
        <f>CHOOSE(Contents!$A$1,Support!B53,Support!C53)</f>
        <v>External revenue</v>
      </c>
      <c r="D45" s="112">
        <f>D44-D46</f>
        <v>13362</v>
      </c>
      <c r="E45" s="112">
        <f>E44-E46</f>
        <v>14011</v>
      </c>
      <c r="F45" s="112">
        <f>F44-F46</f>
        <v>14910</v>
      </c>
      <c r="G45" s="112">
        <f>G44-G46</f>
        <v>17770</v>
      </c>
      <c r="H45" s="113">
        <f>SUM(D45:G45)</f>
        <v>60053</v>
      </c>
      <c r="J45" s="112">
        <f>J44-J46</f>
        <v>14577</v>
      </c>
      <c r="K45" s="112">
        <v>17269</v>
      </c>
      <c r="L45" s="112">
        <v>18407</v>
      </c>
      <c r="N45" s="112">
        <f t="shared" ref="N45:N47" si="12">F45</f>
        <v>14910</v>
      </c>
      <c r="O45" s="255">
        <f t="shared" si="10"/>
        <v>18407</v>
      </c>
      <c r="P45" s="112">
        <v>42283</v>
      </c>
      <c r="Q45" s="112">
        <v>50253</v>
      </c>
    </row>
    <row r="46" spans="2:17" x14ac:dyDescent="0.25">
      <c r="B46" s="217" t="str">
        <f>CHOOSE(Contents!$A$1,Support!B54,Support!C54)</f>
        <v>Intersegment revenue</v>
      </c>
      <c r="D46" s="115">
        <v>56</v>
      </c>
      <c r="E46" s="115">
        <v>104</v>
      </c>
      <c r="F46" s="115">
        <v>62</v>
      </c>
      <c r="G46" s="115">
        <v>106</v>
      </c>
      <c r="H46" s="116">
        <v>328</v>
      </c>
      <c r="J46" s="63">
        <v>33</v>
      </c>
      <c r="K46" s="63">
        <v>6</v>
      </c>
      <c r="L46" s="63">
        <v>108</v>
      </c>
      <c r="N46" s="63">
        <f t="shared" si="12"/>
        <v>62</v>
      </c>
      <c r="O46" s="229">
        <f t="shared" si="10"/>
        <v>108</v>
      </c>
      <c r="P46" s="63">
        <v>222</v>
      </c>
      <c r="Q46" s="63">
        <v>147</v>
      </c>
    </row>
    <row r="47" spans="2:17" x14ac:dyDescent="0.25">
      <c r="B47" s="117" t="str">
        <f>CHOOSE(Contents!$A$1,Support!B55,Support!C55)</f>
        <v>Total operating expenses</v>
      </c>
      <c r="D47" s="118">
        <v>-7804</v>
      </c>
      <c r="E47" s="118">
        <v>-8526</v>
      </c>
      <c r="F47" s="118">
        <v>-7950</v>
      </c>
      <c r="G47" s="118">
        <v>-9965</v>
      </c>
      <c r="H47" s="116">
        <f>SUM(D47:G47)</f>
        <v>-34245</v>
      </c>
      <c r="J47" s="164">
        <v>-9701</v>
      </c>
      <c r="K47" s="164">
        <v>-10066</v>
      </c>
      <c r="L47" s="164">
        <v>-9358</v>
      </c>
      <c r="N47" s="164">
        <f t="shared" si="12"/>
        <v>-7950</v>
      </c>
      <c r="O47" s="164">
        <f t="shared" si="10"/>
        <v>-9358</v>
      </c>
      <c r="P47" s="164">
        <v>-24280</v>
      </c>
      <c r="Q47" s="164">
        <v>-29125</v>
      </c>
    </row>
    <row r="48" spans="2:17" ht="13" x14ac:dyDescent="0.3">
      <c r="B48" s="123" t="str">
        <f>CHOOSE(Contents!$A$1,Support!B56,Support!C56)</f>
        <v>Adjusted EBITDA</v>
      </c>
      <c r="D48" s="125">
        <f>D44+D47</f>
        <v>5614</v>
      </c>
      <c r="E48" s="125">
        <f t="shared" ref="E48:G48" si="13">E44+E47</f>
        <v>5589</v>
      </c>
      <c r="F48" s="125">
        <f t="shared" si="13"/>
        <v>7022</v>
      </c>
      <c r="G48" s="125">
        <f t="shared" si="13"/>
        <v>7911</v>
      </c>
      <c r="H48" s="141">
        <f>SUM(D48:G48)</f>
        <v>26136</v>
      </c>
      <c r="J48" s="125">
        <f>J44+J47</f>
        <v>4909</v>
      </c>
      <c r="K48" s="125">
        <f>K44+K47</f>
        <v>7209</v>
      </c>
      <c r="L48" s="125">
        <f>L44+L47</f>
        <v>9157</v>
      </c>
      <c r="N48" s="125">
        <f t="shared" ref="N48:Q48" si="14">N44+N47</f>
        <v>7022</v>
      </c>
      <c r="O48" s="257">
        <f t="shared" si="14"/>
        <v>9157</v>
      </c>
      <c r="P48" s="125">
        <f t="shared" si="14"/>
        <v>18225</v>
      </c>
      <c r="Q48" s="125">
        <f t="shared" si="14"/>
        <v>21275</v>
      </c>
    </row>
    <row r="49" spans="2:17" ht="13.5" thickBot="1" x14ac:dyDescent="0.35">
      <c r="B49" s="218" t="str">
        <f>CHOOSE(Contents!$A$1,Support!B57,Support!C57)</f>
        <v>Adjusted EBITDA margin, %</v>
      </c>
      <c r="D49" s="142">
        <f>D48/D44</f>
        <v>0.41839320315993439</v>
      </c>
      <c r="E49" s="142">
        <f t="shared" ref="E49:H49" si="15">E48/E44</f>
        <v>0.39596174282678004</v>
      </c>
      <c r="F49" s="142">
        <f t="shared" si="15"/>
        <v>0.46900881645738712</v>
      </c>
      <c r="G49" s="142">
        <f t="shared" si="15"/>
        <v>0.4425486686059521</v>
      </c>
      <c r="H49" s="143">
        <f t="shared" si="15"/>
        <v>0.43285139365032044</v>
      </c>
      <c r="J49" s="142">
        <f>J48/J44</f>
        <v>0.33600273785078716</v>
      </c>
      <c r="K49" s="142">
        <f>K48/K44</f>
        <v>0.41730824891461649</v>
      </c>
      <c r="L49" s="142">
        <f>L48/L44</f>
        <v>0.49457196867404807</v>
      </c>
      <c r="N49" s="142">
        <f t="shared" ref="N49:Q49" si="16">N48/N44</f>
        <v>0.46900881645738712</v>
      </c>
      <c r="O49" s="142">
        <f t="shared" si="16"/>
        <v>0.49457196867404807</v>
      </c>
      <c r="P49" s="142">
        <f t="shared" si="16"/>
        <v>0.42877308551935067</v>
      </c>
      <c r="Q49" s="142">
        <f t="shared" si="16"/>
        <v>0.42212301587301587</v>
      </c>
    </row>
    <row r="50" spans="2:17" ht="13" thickTop="1" x14ac:dyDescent="0.25">
      <c r="G50" s="59"/>
      <c r="H50" s="3"/>
    </row>
    <row r="51" spans="2:17" ht="13" x14ac:dyDescent="0.3">
      <c r="B51" s="97" t="str">
        <f>CHOOSE(Contents!$A$1,Support!B59,Support!C59)</f>
        <v>Games</v>
      </c>
      <c r="D51" s="98"/>
      <c r="E51" s="277"/>
      <c r="F51" s="277"/>
      <c r="G51" s="277"/>
      <c r="H51" s="98"/>
      <c r="J51" s="98"/>
      <c r="K51" s="98"/>
      <c r="L51" s="98"/>
      <c r="N51" s="98"/>
      <c r="O51" s="253"/>
      <c r="P51" s="98"/>
      <c r="Q51" s="98"/>
    </row>
    <row r="52" spans="2:17" ht="13" x14ac:dyDescent="0.3">
      <c r="B52" s="99" t="str">
        <f>CHOOSE(Contents!$A$1,Support!B60,Support!C60)</f>
        <v>Revenue</v>
      </c>
      <c r="D52" s="105">
        <v>10925</v>
      </c>
      <c r="E52" s="105">
        <v>10970</v>
      </c>
      <c r="F52" s="105">
        <f>F56-F55</f>
        <v>10127</v>
      </c>
      <c r="G52" s="105">
        <f>H52-SUM(D52:F52)</f>
        <v>12200</v>
      </c>
      <c r="H52" s="140">
        <v>44222</v>
      </c>
      <c r="J52" s="105">
        <v>11061</v>
      </c>
      <c r="K52" s="105">
        <v>10413</v>
      </c>
      <c r="L52" s="105">
        <f>O52</f>
        <v>0</v>
      </c>
      <c r="N52" s="105"/>
      <c r="O52" s="254"/>
      <c r="P52" s="105"/>
      <c r="Q52" s="105"/>
    </row>
    <row r="53" spans="2:17" ht="13" x14ac:dyDescent="0.3">
      <c r="B53" s="102" t="str">
        <f>CHOOSE(Contents!$A$1,Support!B61,Support!C61)</f>
        <v>Adjustments</v>
      </c>
      <c r="G53" s="59"/>
      <c r="H53" s="106"/>
    </row>
    <row r="54" spans="2:17" x14ac:dyDescent="0.25">
      <c r="B54" s="107" t="str">
        <f>CHOOSE(Contents!$A$1,Support!B62,Support!C62)</f>
        <v>Revenue of the "Games" segment</v>
      </c>
      <c r="G54" s="59"/>
      <c r="H54" s="106"/>
      <c r="L54" s="234">
        <f>$O$54</f>
        <v>8602</v>
      </c>
      <c r="N54" s="234">
        <f>F52</f>
        <v>10127</v>
      </c>
      <c r="O54" s="234">
        <v>8602</v>
      </c>
      <c r="P54" s="234">
        <v>32022</v>
      </c>
      <c r="Q54" s="234">
        <v>30076</v>
      </c>
    </row>
    <row r="55" spans="2:17" x14ac:dyDescent="0.25">
      <c r="B55" s="107" t="str">
        <f>CHOOSE(Contents!$A$1,Support!B63,Support!C63)</f>
        <v>Changes in deferred revenues</v>
      </c>
      <c r="D55" s="63">
        <v>26</v>
      </c>
      <c r="E55" s="63">
        <v>160</v>
      </c>
      <c r="F55" s="112">
        <v>-47</v>
      </c>
      <c r="G55" s="112">
        <f>H55-SUM(D55:F55)</f>
        <v>-554</v>
      </c>
      <c r="H55" s="108">
        <v>-415</v>
      </c>
      <c r="I55" s="52"/>
      <c r="J55" s="63">
        <v>474</v>
      </c>
      <c r="K55" s="63">
        <v>-1168</v>
      </c>
      <c r="L55" s="63">
        <v>-934</v>
      </c>
      <c r="M55" s="52"/>
      <c r="N55" s="63">
        <f t="shared" ref="N55:N58" si="17">F55</f>
        <v>-47</v>
      </c>
      <c r="O55" s="63">
        <f t="shared" ref="O55:O58" si="18">L55</f>
        <v>-934</v>
      </c>
      <c r="P55" s="234">
        <v>139</v>
      </c>
      <c r="Q55" s="63">
        <v>-1628</v>
      </c>
    </row>
    <row r="56" spans="2:17" ht="13" x14ac:dyDescent="0.3">
      <c r="B56" s="109" t="str">
        <f>CHOOSE(Contents!$A$1,Support!B64,Support!C64)</f>
        <v>Adjusted revenue/Bookings</v>
      </c>
      <c r="D56" s="105">
        <f>D52+D55</f>
        <v>10951</v>
      </c>
      <c r="E56" s="105">
        <f t="shared" ref="E56" si="19">E52+E55</f>
        <v>11130</v>
      </c>
      <c r="F56" s="105">
        <v>10080</v>
      </c>
      <c r="G56" s="105">
        <v>11647</v>
      </c>
      <c r="H56" s="140">
        <f>SUM(D56:G56)</f>
        <v>43808</v>
      </c>
      <c r="J56" s="105">
        <f>J52+J55</f>
        <v>11535</v>
      </c>
      <c r="K56" s="105">
        <f>K52+K55</f>
        <v>9245</v>
      </c>
      <c r="L56" s="105">
        <f>L52+L55+L54</f>
        <v>7668</v>
      </c>
      <c r="N56" s="105">
        <f t="shared" si="17"/>
        <v>10080</v>
      </c>
      <c r="O56" s="254">
        <f t="shared" ref="O56:Q56" si="20">O52+O55+O54</f>
        <v>7668</v>
      </c>
      <c r="P56" s="105">
        <f t="shared" si="20"/>
        <v>32161</v>
      </c>
      <c r="Q56" s="105">
        <f t="shared" si="20"/>
        <v>28448</v>
      </c>
    </row>
    <row r="57" spans="2:17" x14ac:dyDescent="0.25">
      <c r="B57" s="216" t="str">
        <f>CHOOSE(Contents!$A$1,Support!B65,Support!C65)</f>
        <v>External revenue</v>
      </c>
      <c r="D57" s="112">
        <v>10927</v>
      </c>
      <c r="E57" s="112">
        <v>11102</v>
      </c>
      <c r="F57" s="112">
        <v>10054</v>
      </c>
      <c r="G57" s="112">
        <f>G56-G58</f>
        <v>11588</v>
      </c>
      <c r="H57" s="113">
        <f>H56-H58</f>
        <v>43671</v>
      </c>
      <c r="J57" s="112">
        <v>11498</v>
      </c>
      <c r="K57" s="112">
        <v>9208</v>
      </c>
      <c r="L57" s="112">
        <v>7665</v>
      </c>
      <c r="N57" s="112">
        <f t="shared" si="17"/>
        <v>10054</v>
      </c>
      <c r="O57" s="255">
        <f t="shared" si="18"/>
        <v>7665</v>
      </c>
      <c r="P57" s="112">
        <v>32083</v>
      </c>
      <c r="Q57" s="112">
        <v>28371</v>
      </c>
    </row>
    <row r="58" spans="2:17" x14ac:dyDescent="0.25">
      <c r="B58" s="217" t="str">
        <f>CHOOSE(Contents!$A$1,Support!B66,Support!C66)</f>
        <v>Intersegment revenue</v>
      </c>
      <c r="D58" s="115">
        <v>24</v>
      </c>
      <c r="E58" s="115">
        <v>28</v>
      </c>
      <c r="F58" s="115">
        <v>26</v>
      </c>
      <c r="G58" s="115">
        <f>H58-SUM(D58:F58)</f>
        <v>59</v>
      </c>
      <c r="H58" s="116">
        <v>137</v>
      </c>
      <c r="J58" s="115">
        <v>37</v>
      </c>
      <c r="K58" s="115">
        <v>37</v>
      </c>
      <c r="L58" s="115">
        <v>3</v>
      </c>
      <c r="N58" s="115">
        <f t="shared" si="17"/>
        <v>26</v>
      </c>
      <c r="O58" s="256">
        <f t="shared" si="18"/>
        <v>3</v>
      </c>
      <c r="P58" s="115">
        <v>78</v>
      </c>
      <c r="Q58" s="115">
        <v>77</v>
      </c>
    </row>
    <row r="59" spans="2:17" x14ac:dyDescent="0.25">
      <c r="B59" s="117" t="str">
        <f>CHOOSE(Contents!$A$1,Support!B67,Support!C67)</f>
        <v>Total operating expenses</v>
      </c>
      <c r="D59" s="118">
        <v>-8872</v>
      </c>
      <c r="E59" s="118">
        <v>-8010</v>
      </c>
      <c r="F59" s="118">
        <v>-7108</v>
      </c>
      <c r="G59" s="118">
        <v>-7306</v>
      </c>
      <c r="H59" s="119">
        <f>SUM(D59:G59)</f>
        <v>-31296</v>
      </c>
      <c r="J59" s="118">
        <v>-11314</v>
      </c>
      <c r="K59" s="118">
        <v>-8693</v>
      </c>
      <c r="L59" s="118">
        <v>-6327</v>
      </c>
      <c r="N59" s="118"/>
      <c r="O59" s="118"/>
      <c r="P59" s="118">
        <v>0</v>
      </c>
      <c r="Q59" s="118"/>
    </row>
    <row r="60" spans="2:17" ht="13" x14ac:dyDescent="0.3">
      <c r="B60" s="120" t="str">
        <f>CHOOSE(Contents!$A$1,Support!B68,Support!C68)</f>
        <v>Adjustments</v>
      </c>
      <c r="D60" s="118"/>
      <c r="E60" s="118"/>
      <c r="F60" s="118"/>
      <c r="G60" s="118"/>
      <c r="H60" s="119"/>
      <c r="J60" s="118"/>
      <c r="K60" s="118"/>
      <c r="L60" s="118"/>
      <c r="N60" s="118"/>
      <c r="O60" s="118"/>
      <c r="P60" s="118"/>
      <c r="Q60" s="118"/>
    </row>
    <row r="61" spans="2:17" x14ac:dyDescent="0.25">
      <c r="B61" s="107" t="str">
        <f>CHOOSE(Contents!$A$1,Support!B69,Support!C69)</f>
        <v>Expenses of the "Games" segment</v>
      </c>
      <c r="D61" s="118"/>
      <c r="E61" s="118"/>
      <c r="F61" s="118"/>
      <c r="G61" s="118"/>
      <c r="H61" s="119"/>
      <c r="J61" s="118"/>
      <c r="K61" s="118"/>
      <c r="L61" s="118">
        <v>-6327</v>
      </c>
      <c r="N61" s="118">
        <f>F59</f>
        <v>-7108</v>
      </c>
      <c r="O61" s="118">
        <v>-6327</v>
      </c>
      <c r="P61" s="118">
        <v>-23990</v>
      </c>
      <c r="Q61" s="118">
        <v>-26334</v>
      </c>
    </row>
    <row r="62" spans="2:17" ht="13" x14ac:dyDescent="0.3">
      <c r="B62" s="123" t="str">
        <f>CHOOSE(Contents!$A$1,Support!B70,Support!C70)</f>
        <v>Adjusted EBITDA</v>
      </c>
      <c r="D62" s="125">
        <f>D56+D59</f>
        <v>2079</v>
      </c>
      <c r="E62" s="125">
        <f t="shared" ref="E62:G62" si="21">E56+E59</f>
        <v>3120</v>
      </c>
      <c r="F62" s="125">
        <f t="shared" si="21"/>
        <v>2972</v>
      </c>
      <c r="G62" s="125">
        <f t="shared" si="21"/>
        <v>4341</v>
      </c>
      <c r="H62" s="144">
        <f>SUM(D62:G62)</f>
        <v>12512</v>
      </c>
      <c r="J62" s="125">
        <f>J56+J59</f>
        <v>221</v>
      </c>
      <c r="K62" s="125">
        <f>K56+K59</f>
        <v>552</v>
      </c>
      <c r="L62" s="125">
        <f>L56+L59</f>
        <v>1341</v>
      </c>
      <c r="N62" s="125">
        <f>N56+N61</f>
        <v>2972</v>
      </c>
      <c r="O62" s="125">
        <f t="shared" ref="O62:Q62" si="22">O56+O61</f>
        <v>1341</v>
      </c>
      <c r="P62" s="125">
        <f t="shared" si="22"/>
        <v>8171</v>
      </c>
      <c r="Q62" s="125">
        <f t="shared" si="22"/>
        <v>2114</v>
      </c>
    </row>
    <row r="63" spans="2:17" ht="13.5" thickBot="1" x14ac:dyDescent="0.35">
      <c r="B63" s="218" t="str">
        <f>CHOOSE(Contents!$A$1,Support!B71,Support!C71)</f>
        <v>Adjusted EBITDA margin, %</v>
      </c>
      <c r="D63" s="142">
        <f>D62/D56</f>
        <v>0.1898456761939549</v>
      </c>
      <c r="E63" s="142">
        <f t="shared" ref="E63:H63" si="23">E62/E56</f>
        <v>0.28032345013477089</v>
      </c>
      <c r="F63" s="142">
        <f t="shared" si="23"/>
        <v>0.29484126984126985</v>
      </c>
      <c r="G63" s="142">
        <f t="shared" si="23"/>
        <v>0.37271400360607881</v>
      </c>
      <c r="H63" s="143">
        <f t="shared" si="23"/>
        <v>0.28560993425858289</v>
      </c>
      <c r="J63" s="142">
        <f>J62/J56</f>
        <v>1.9159081057650629E-2</v>
      </c>
      <c r="K63" s="142">
        <f>K62/K56</f>
        <v>5.9707950243374795E-2</v>
      </c>
      <c r="L63" s="142">
        <f>L62/L56</f>
        <v>0.17488262910798122</v>
      </c>
      <c r="N63" s="142">
        <f t="shared" ref="N63:Q63" si="24">N62/N56</f>
        <v>0.29484126984126985</v>
      </c>
      <c r="O63" s="142">
        <f t="shared" si="24"/>
        <v>0.17488262910798122</v>
      </c>
      <c r="P63" s="142">
        <f t="shared" si="24"/>
        <v>0.25406548303846271</v>
      </c>
      <c r="Q63" s="142">
        <f t="shared" si="24"/>
        <v>7.4311023622047251E-2</v>
      </c>
    </row>
    <row r="64" spans="2:17" ht="13" thickTop="1" x14ac:dyDescent="0.25">
      <c r="G64" s="59"/>
      <c r="H64" s="3"/>
    </row>
    <row r="65" spans="2:17" s="54" customFormat="1" ht="13" x14ac:dyDescent="0.3">
      <c r="B65" s="97" t="str">
        <f>CHOOSE(Contents!$A$1,Support!B73,Support!C73)</f>
        <v>Edtech</v>
      </c>
      <c r="C65" s="1"/>
      <c r="D65" s="98"/>
      <c r="E65" s="277"/>
      <c r="F65" s="277"/>
      <c r="G65" s="277"/>
      <c r="H65" s="98"/>
      <c r="J65" s="98"/>
      <c r="K65" s="98"/>
      <c r="L65" s="98"/>
      <c r="N65" s="98"/>
      <c r="O65" s="253"/>
      <c r="P65" s="98"/>
      <c r="Q65" s="98"/>
    </row>
    <row r="66" spans="2:17" ht="13" x14ac:dyDescent="0.3">
      <c r="B66" s="145" t="str">
        <f>CHOOSE(Contents!$A$1,Support!B74,Support!C74)</f>
        <v>Revenue</v>
      </c>
      <c r="C66" s="54"/>
      <c r="D66" s="105">
        <v>1740</v>
      </c>
      <c r="E66" s="105">
        <v>2013</v>
      </c>
      <c r="F66" s="105">
        <v>2177</v>
      </c>
      <c r="G66" s="105">
        <f>H66-SUM(D66:F66)</f>
        <v>4725</v>
      </c>
      <c r="H66" s="110">
        <v>10655</v>
      </c>
      <c r="J66" s="105">
        <v>2826</v>
      </c>
      <c r="K66" s="105">
        <v>2620</v>
      </c>
      <c r="L66" s="105">
        <v>2619</v>
      </c>
      <c r="N66" s="105">
        <f t="shared" ref="N66:N72" si="25">F66</f>
        <v>2177</v>
      </c>
      <c r="O66" s="254">
        <f t="shared" ref="O66:O72" si="26">L66</f>
        <v>2619</v>
      </c>
      <c r="P66" s="105">
        <v>5930</v>
      </c>
      <c r="Q66" s="105">
        <v>8065</v>
      </c>
    </row>
    <row r="67" spans="2:17" ht="13" x14ac:dyDescent="0.3">
      <c r="B67" s="102" t="str">
        <f>CHOOSE(Contents!$A$1,Support!B75,Support!C75)</f>
        <v>Adjustments</v>
      </c>
      <c r="G67" s="59"/>
      <c r="H67" s="106"/>
    </row>
    <row r="68" spans="2:17" x14ac:dyDescent="0.25">
      <c r="B68" s="107" t="str">
        <f>CHOOSE(Contents!$A$1,Support!B76,Support!C76)</f>
        <v>Changes in deferred revenues</v>
      </c>
      <c r="D68" s="63">
        <v>412</v>
      </c>
      <c r="E68" s="63">
        <v>160</v>
      </c>
      <c r="F68" s="112">
        <v>369</v>
      </c>
      <c r="G68" s="112">
        <f>H68-SUM(D68:F68)</f>
        <v>-1166</v>
      </c>
      <c r="H68" s="108">
        <v>-225</v>
      </c>
      <c r="I68" s="52"/>
      <c r="J68" s="63">
        <v>-100</v>
      </c>
      <c r="K68" s="63">
        <v>-351</v>
      </c>
      <c r="L68" s="63">
        <v>252</v>
      </c>
      <c r="M68" s="52"/>
      <c r="N68" s="63">
        <f t="shared" si="25"/>
        <v>369</v>
      </c>
      <c r="O68" s="229">
        <f t="shared" si="26"/>
        <v>252</v>
      </c>
      <c r="P68" s="63">
        <v>941</v>
      </c>
      <c r="Q68" s="63">
        <v>-199</v>
      </c>
    </row>
    <row r="69" spans="2:17" ht="13" x14ac:dyDescent="0.3">
      <c r="B69" s="109" t="str">
        <f>CHOOSE(Contents!$A$1,Support!B77,Support!C77)</f>
        <v>Adjusted revenue</v>
      </c>
      <c r="D69" s="105">
        <f>D66+D68</f>
        <v>2152</v>
      </c>
      <c r="E69" s="105">
        <f>E66+E68</f>
        <v>2173</v>
      </c>
      <c r="F69" s="105">
        <v>2546</v>
      </c>
      <c r="G69" s="105">
        <v>3559</v>
      </c>
      <c r="H69" s="110">
        <f t="shared" ref="H69" si="27">H66+H68</f>
        <v>10430</v>
      </c>
      <c r="J69" s="105">
        <f>J66+J68</f>
        <v>2726</v>
      </c>
      <c r="K69" s="105">
        <f>K66+K68</f>
        <v>2269</v>
      </c>
      <c r="L69" s="105">
        <f>L66+L68</f>
        <v>2871</v>
      </c>
      <c r="N69" s="105">
        <f t="shared" ref="N69:Q69" si="28">N66+N68</f>
        <v>2546</v>
      </c>
      <c r="O69" s="105">
        <f t="shared" si="28"/>
        <v>2871</v>
      </c>
      <c r="P69" s="105">
        <f t="shared" si="28"/>
        <v>6871</v>
      </c>
      <c r="Q69" s="105">
        <f t="shared" si="28"/>
        <v>7866</v>
      </c>
    </row>
    <row r="70" spans="2:17" x14ac:dyDescent="0.25">
      <c r="B70" s="216" t="str">
        <f>CHOOSE(Contents!$A$1,Support!B78,Support!C78)</f>
        <v>External revenue</v>
      </c>
      <c r="D70" s="112">
        <f>D69-D71</f>
        <v>2152</v>
      </c>
      <c r="E70" s="112">
        <f>E69-E71</f>
        <v>2172</v>
      </c>
      <c r="F70" s="112">
        <f>F69-F71</f>
        <v>2545</v>
      </c>
      <c r="G70" s="112">
        <f>G69-G71</f>
        <v>3559</v>
      </c>
      <c r="H70" s="113">
        <f t="shared" ref="H70:H71" si="29">SUM(D70:G70)</f>
        <v>10428</v>
      </c>
      <c r="J70" s="112">
        <v>2712</v>
      </c>
      <c r="K70" s="112">
        <v>2245</v>
      </c>
      <c r="L70" s="112">
        <v>2909</v>
      </c>
      <c r="N70" s="112">
        <f t="shared" si="25"/>
        <v>2545</v>
      </c>
      <c r="O70" s="255">
        <f t="shared" si="26"/>
        <v>2909</v>
      </c>
      <c r="P70" s="112">
        <v>6869</v>
      </c>
      <c r="Q70" s="112">
        <v>7866</v>
      </c>
    </row>
    <row r="71" spans="2:17" x14ac:dyDescent="0.25">
      <c r="B71" s="217" t="str">
        <f>CHOOSE(Contents!$A$1,Support!B79,Support!C79)</f>
        <v>Intersegment revenue</v>
      </c>
      <c r="D71" s="115">
        <v>0</v>
      </c>
      <c r="E71" s="115">
        <v>1</v>
      </c>
      <c r="F71" s="115">
        <v>1</v>
      </c>
      <c r="G71" s="115">
        <v>0</v>
      </c>
      <c r="H71" s="116">
        <f t="shared" si="29"/>
        <v>2</v>
      </c>
      <c r="J71" s="115">
        <v>14</v>
      </c>
      <c r="K71" s="115">
        <v>24</v>
      </c>
      <c r="L71" s="115">
        <v>-38</v>
      </c>
      <c r="N71" s="115">
        <f t="shared" si="25"/>
        <v>1</v>
      </c>
      <c r="O71" s="137">
        <f t="shared" si="26"/>
        <v>-38</v>
      </c>
      <c r="P71" s="115">
        <v>2</v>
      </c>
      <c r="Q71" s="115"/>
    </row>
    <row r="72" spans="2:17" x14ac:dyDescent="0.25">
      <c r="B72" s="117" t="str">
        <f>CHOOSE(Contents!$A$1,Support!B80,Support!C80)</f>
        <v>Total operating expenses</v>
      </c>
      <c r="D72" s="118">
        <v>-2276</v>
      </c>
      <c r="E72" s="118">
        <v>-3121</v>
      </c>
      <c r="F72" s="118">
        <v>-3001</v>
      </c>
      <c r="G72" s="118">
        <v>-4158</v>
      </c>
      <c r="H72" s="119">
        <f>SUM(D72:G72)</f>
        <v>-12556</v>
      </c>
      <c r="J72" s="118">
        <v>-3151</v>
      </c>
      <c r="K72" s="118">
        <v>-2638</v>
      </c>
      <c r="L72" s="118">
        <v>-2412</v>
      </c>
      <c r="N72" s="118">
        <f t="shared" si="25"/>
        <v>-3001</v>
      </c>
      <c r="O72" s="118">
        <f t="shared" si="26"/>
        <v>-2412</v>
      </c>
      <c r="P72" s="118">
        <v>-8398</v>
      </c>
      <c r="Q72" s="118">
        <v>-8201</v>
      </c>
    </row>
    <row r="73" spans="2:17" ht="13" x14ac:dyDescent="0.3">
      <c r="B73" s="123" t="str">
        <f>CHOOSE(Contents!$A$1,Support!B81,Support!C81)</f>
        <v>Adjusted EBITDA</v>
      </c>
      <c r="D73" s="125">
        <f>D69+D72</f>
        <v>-124</v>
      </c>
      <c r="E73" s="125">
        <f>E69+E72</f>
        <v>-948</v>
      </c>
      <c r="F73" s="125">
        <f>F69+F72</f>
        <v>-455</v>
      </c>
      <c r="G73" s="125">
        <f>G69+G72</f>
        <v>-599</v>
      </c>
      <c r="H73" s="144">
        <f>SUM(D73:G73)</f>
        <v>-2126</v>
      </c>
      <c r="J73" s="125">
        <f>J69+J72</f>
        <v>-425</v>
      </c>
      <c r="K73" s="125">
        <f>K69+K72</f>
        <v>-369</v>
      </c>
      <c r="L73" s="125">
        <f>L69+L72</f>
        <v>459</v>
      </c>
      <c r="N73" s="125">
        <f>N69+N72</f>
        <v>-455</v>
      </c>
      <c r="O73" s="257">
        <f>O69+O72</f>
        <v>459</v>
      </c>
      <c r="P73" s="125">
        <f>P69+P72</f>
        <v>-1527</v>
      </c>
      <c r="Q73" s="125">
        <f>Q69+Q72</f>
        <v>-335</v>
      </c>
    </row>
    <row r="74" spans="2:17" ht="13.5" thickBot="1" x14ac:dyDescent="0.35">
      <c r="B74" s="218" t="str">
        <f>CHOOSE(Contents!$A$1,Support!B82,Support!C82)</f>
        <v>Adjusted EBITDA margin, %</v>
      </c>
      <c r="D74" s="142">
        <f>D73/D69</f>
        <v>-5.7620817843866169E-2</v>
      </c>
      <c r="E74" s="142">
        <f>E73/E69</f>
        <v>-0.43626323055683386</v>
      </c>
      <c r="F74" s="142">
        <f>F73/F69</f>
        <v>-0.17871170463472114</v>
      </c>
      <c r="G74" s="142">
        <f>G73/G69</f>
        <v>-0.16830570384939589</v>
      </c>
      <c r="H74" s="143">
        <f>H73/H69</f>
        <v>-0.20383509108341324</v>
      </c>
      <c r="J74" s="142">
        <f>J73/J69</f>
        <v>-0.15590608950843726</v>
      </c>
      <c r="K74" s="142">
        <f>K73/K69</f>
        <v>-0.1626267078007933</v>
      </c>
      <c r="L74" s="142">
        <f>L73/L69</f>
        <v>0.15987460815047022</v>
      </c>
      <c r="N74" s="142">
        <f>N73/N69</f>
        <v>-0.17871170463472114</v>
      </c>
      <c r="O74" s="142">
        <f>O73/O69</f>
        <v>0.15987460815047022</v>
      </c>
      <c r="P74" s="142">
        <f>P73/P69</f>
        <v>-0.22223839324698005</v>
      </c>
      <c r="Q74" s="142">
        <f>Q73/Q69</f>
        <v>-4.2588354945334347E-2</v>
      </c>
    </row>
    <row r="75" spans="2:17" ht="13" thickTop="1" x14ac:dyDescent="0.25">
      <c r="G75" s="59"/>
      <c r="H75" s="3"/>
    </row>
    <row r="76" spans="2:17" ht="13" x14ac:dyDescent="0.3">
      <c r="B76" s="97" t="str">
        <f>CHOOSE(Contents!$A$1,Support!B84,Support!C84)</f>
        <v>New initiatives</v>
      </c>
      <c r="D76" s="98"/>
      <c r="E76" s="277"/>
      <c r="F76" s="277"/>
      <c r="G76" s="277"/>
      <c r="H76" s="98"/>
      <c r="J76" s="98"/>
      <c r="K76" s="98"/>
      <c r="L76" s="98"/>
      <c r="N76" s="98"/>
      <c r="O76" s="253"/>
      <c r="P76" s="98"/>
      <c r="Q76" s="98"/>
    </row>
    <row r="77" spans="2:17" ht="13" x14ac:dyDescent="0.3">
      <c r="B77" s="145" t="str">
        <f>CHOOSE(Contents!$A$1,Support!B85,Support!C85)</f>
        <v>Revenue</v>
      </c>
      <c r="D77" s="139">
        <f>D80</f>
        <v>1850</v>
      </c>
      <c r="E77" s="139">
        <f>E80</f>
        <v>2718</v>
      </c>
      <c r="F77" s="139">
        <f>F80</f>
        <v>2926</v>
      </c>
      <c r="G77" s="139">
        <f>G80</f>
        <v>4152</v>
      </c>
      <c r="H77" s="146">
        <f>SUM(D77:G77)</f>
        <v>11646</v>
      </c>
      <c r="J77" s="105">
        <v>2125</v>
      </c>
      <c r="K77" s="105">
        <v>2473</v>
      </c>
      <c r="L77" s="105">
        <v>3119</v>
      </c>
      <c r="N77" s="105">
        <f t="shared" ref="N77:N83" si="30">F77</f>
        <v>2926</v>
      </c>
      <c r="O77" s="254">
        <f t="shared" ref="O77:O83" si="31">L77</f>
        <v>3119</v>
      </c>
      <c r="P77" s="105">
        <v>7494</v>
      </c>
      <c r="Q77" s="105">
        <v>7717</v>
      </c>
    </row>
    <row r="78" spans="2:17" ht="13" x14ac:dyDescent="0.3">
      <c r="B78" s="102" t="str">
        <f>CHOOSE(Contents!$A$1,Support!B86,Support!C86)</f>
        <v>Adjustments</v>
      </c>
      <c r="G78" s="59"/>
      <c r="H78" s="106"/>
    </row>
    <row r="79" spans="2:17" x14ac:dyDescent="0.25">
      <c r="B79" s="107" t="str">
        <f>CHOOSE(Contents!$A$1,Support!B87,Support!C87)</f>
        <v>Changes in deferred revenues</v>
      </c>
      <c r="D79" s="63"/>
      <c r="E79" s="63"/>
      <c r="F79" s="112"/>
      <c r="G79" s="112"/>
      <c r="H79" s="108"/>
      <c r="J79" s="63">
        <v>0</v>
      </c>
      <c r="K79" s="63"/>
      <c r="L79" s="63">
        <v>0</v>
      </c>
      <c r="N79" s="63">
        <f t="shared" si="30"/>
        <v>0</v>
      </c>
      <c r="O79" s="229">
        <f t="shared" si="31"/>
        <v>0</v>
      </c>
      <c r="P79" s="63"/>
      <c r="Q79" s="63"/>
    </row>
    <row r="80" spans="2:17" ht="13" x14ac:dyDescent="0.3">
      <c r="B80" s="109" t="str">
        <f>CHOOSE(Contents!$A$1,Support!B88,Support!C88)</f>
        <v>Adjusted revenue</v>
      </c>
      <c r="D80" s="139">
        <v>1850</v>
      </c>
      <c r="E80" s="139">
        <v>2718</v>
      </c>
      <c r="F80" s="139">
        <v>2926</v>
      </c>
      <c r="G80" s="139">
        <v>4152</v>
      </c>
      <c r="H80" s="146">
        <f>H77</f>
        <v>11646</v>
      </c>
      <c r="J80" s="105">
        <f>J77+J79</f>
        <v>2125</v>
      </c>
      <c r="K80" s="105">
        <f>K77+K79</f>
        <v>2473</v>
      </c>
      <c r="L80" s="105">
        <f>L77+L79</f>
        <v>3119</v>
      </c>
      <c r="N80" s="105">
        <f t="shared" ref="N80:Q80" si="32">N77+N79</f>
        <v>2926</v>
      </c>
      <c r="O80" s="105">
        <f t="shared" si="32"/>
        <v>3119</v>
      </c>
      <c r="P80" s="105">
        <f t="shared" si="32"/>
        <v>7494</v>
      </c>
      <c r="Q80" s="105">
        <f t="shared" si="32"/>
        <v>7717</v>
      </c>
    </row>
    <row r="81" spans="2:18" x14ac:dyDescent="0.25">
      <c r="B81" s="216" t="str">
        <f>CHOOSE(Contents!$A$1,Support!B89,Support!C89)</f>
        <v>External revenue</v>
      </c>
      <c r="D81" s="112">
        <f>D80-D82</f>
        <v>1849</v>
      </c>
      <c r="E81" s="112">
        <f t="shared" ref="E81:G81" si="33">E80-E82</f>
        <v>2706</v>
      </c>
      <c r="F81" s="112">
        <v>2909</v>
      </c>
      <c r="G81" s="112">
        <f t="shared" si="33"/>
        <v>4136</v>
      </c>
      <c r="H81" s="113">
        <f t="shared" ref="H81:H82" si="34">SUM(D81:G81)</f>
        <v>11600</v>
      </c>
      <c r="J81" s="112">
        <v>2115</v>
      </c>
      <c r="K81" s="112">
        <v>2438</v>
      </c>
      <c r="L81" s="112">
        <v>3037</v>
      </c>
      <c r="N81" s="112">
        <f t="shared" si="30"/>
        <v>2909</v>
      </c>
      <c r="O81" s="255">
        <f t="shared" si="31"/>
        <v>3037</v>
      </c>
      <c r="P81" s="112">
        <v>7464</v>
      </c>
      <c r="Q81" s="112">
        <v>7590</v>
      </c>
    </row>
    <row r="82" spans="2:18" x14ac:dyDescent="0.25">
      <c r="B82" s="217" t="str">
        <f>CHOOSE(Contents!$A$1,Support!B90,Support!C90)</f>
        <v>Intersegment revenue</v>
      </c>
      <c r="D82" s="115">
        <v>1</v>
      </c>
      <c r="E82" s="115">
        <v>12</v>
      </c>
      <c r="F82" s="115">
        <v>17</v>
      </c>
      <c r="G82" s="115">
        <v>16</v>
      </c>
      <c r="H82" s="116">
        <f t="shared" si="34"/>
        <v>46</v>
      </c>
      <c r="J82" s="115">
        <v>10</v>
      </c>
      <c r="K82" s="115">
        <v>35</v>
      </c>
      <c r="L82" s="115">
        <v>82</v>
      </c>
      <c r="N82" s="115">
        <f t="shared" si="30"/>
        <v>17</v>
      </c>
      <c r="O82" s="256">
        <f t="shared" si="31"/>
        <v>82</v>
      </c>
      <c r="P82" s="115">
        <v>30</v>
      </c>
      <c r="Q82" s="115">
        <v>127</v>
      </c>
    </row>
    <row r="83" spans="2:18" x14ac:dyDescent="0.25">
      <c r="B83" s="117" t="str">
        <f>CHOOSE(Contents!$A$1,Support!B91,Support!C91)</f>
        <v>Total operating expenses</v>
      </c>
      <c r="D83" s="118">
        <v>-3117</v>
      </c>
      <c r="E83" s="118">
        <v>-3612</v>
      </c>
      <c r="F83" s="118">
        <v>-3834</v>
      </c>
      <c r="G83" s="118">
        <v>-4858</v>
      </c>
      <c r="H83" s="119">
        <f>SUM(D83:G83)</f>
        <v>-15421</v>
      </c>
      <c r="J83" s="118">
        <v>-3786</v>
      </c>
      <c r="K83" s="118">
        <v>-5529</v>
      </c>
      <c r="L83" s="118">
        <v>-4131</v>
      </c>
      <c r="N83" s="118">
        <f t="shared" si="30"/>
        <v>-3834</v>
      </c>
      <c r="O83" s="118">
        <f t="shared" si="31"/>
        <v>-4131</v>
      </c>
      <c r="P83" s="118">
        <v>-10563</v>
      </c>
      <c r="Q83" s="118">
        <v>-13446</v>
      </c>
    </row>
    <row r="84" spans="2:18" ht="13" x14ac:dyDescent="0.3">
      <c r="B84" s="123" t="str">
        <f>CHOOSE(Contents!$A$1,Support!B92,Support!C92)</f>
        <v>Adjusted EBITDA</v>
      </c>
      <c r="D84" s="125">
        <f>D80+D83</f>
        <v>-1267</v>
      </c>
      <c r="E84" s="125">
        <f t="shared" ref="E84:G84" si="35">E80+E83</f>
        <v>-894</v>
      </c>
      <c r="F84" s="125">
        <f t="shared" si="35"/>
        <v>-908</v>
      </c>
      <c r="G84" s="125">
        <f t="shared" si="35"/>
        <v>-706</v>
      </c>
      <c r="H84" s="144">
        <f>SUM(D84:G84)</f>
        <v>-3775</v>
      </c>
      <c r="J84" s="125">
        <f>J80+J83</f>
        <v>-1661</v>
      </c>
      <c r="K84" s="125">
        <f>K80+K83</f>
        <v>-3056</v>
      </c>
      <c r="L84" s="125">
        <f>L80+L83</f>
        <v>-1012</v>
      </c>
      <c r="N84" s="125">
        <f t="shared" ref="N84:Q84" si="36">N80+N83</f>
        <v>-908</v>
      </c>
      <c r="O84" s="125">
        <f t="shared" si="36"/>
        <v>-1012</v>
      </c>
      <c r="P84" s="125">
        <f t="shared" si="36"/>
        <v>-3069</v>
      </c>
      <c r="Q84" s="125">
        <f t="shared" si="36"/>
        <v>-5729</v>
      </c>
    </row>
    <row r="85" spans="2:18" ht="13.5" thickBot="1" x14ac:dyDescent="0.35">
      <c r="B85" s="218" t="str">
        <f>CHOOSE(Contents!$A$1,Support!B93,Support!C93)</f>
        <v>Adjusted EBITDA margin, %</v>
      </c>
      <c r="D85" s="142">
        <f>D84/D80</f>
        <v>-0.68486486486486486</v>
      </c>
      <c r="E85" s="142">
        <f t="shared" ref="E85:G85" si="37">E84/E80</f>
        <v>-0.32891832229580575</v>
      </c>
      <c r="F85" s="142">
        <f t="shared" si="37"/>
        <v>-0.31032125768967872</v>
      </c>
      <c r="G85" s="142">
        <f t="shared" si="37"/>
        <v>-0.17003853564547206</v>
      </c>
      <c r="H85" s="143">
        <f t="shared" ref="H85" si="38">H84/H80</f>
        <v>-0.32414562940065256</v>
      </c>
      <c r="J85" s="142">
        <f>J84/J80</f>
        <v>-0.78164705882352936</v>
      </c>
      <c r="K85" s="142">
        <f>K84/K80</f>
        <v>-1.2357460574201375</v>
      </c>
      <c r="L85" s="142">
        <f>L84/L80</f>
        <v>-0.32446296890028853</v>
      </c>
      <c r="N85" s="142">
        <f t="shared" ref="N85:Q85" si="39">N84/N80</f>
        <v>-0.31032125768967872</v>
      </c>
      <c r="O85" s="142">
        <f t="shared" si="39"/>
        <v>-0.32446296890028853</v>
      </c>
      <c r="P85" s="142">
        <f t="shared" si="39"/>
        <v>-0.40952762209767812</v>
      </c>
      <c r="Q85" s="142">
        <f t="shared" si="39"/>
        <v>-0.74238693792924715</v>
      </c>
    </row>
    <row r="86" spans="2:18" ht="13.5" thickTop="1" x14ac:dyDescent="0.3">
      <c r="B86" s="129"/>
      <c r="D86" s="130"/>
      <c r="E86" s="130"/>
      <c r="F86" s="130"/>
      <c r="G86" s="130"/>
      <c r="H86" s="131"/>
      <c r="J86" s="130"/>
      <c r="K86" s="130"/>
      <c r="L86" s="130"/>
      <c r="N86" s="130"/>
      <c r="O86" s="258"/>
      <c r="P86" s="130"/>
      <c r="Q86" s="130"/>
    </row>
    <row r="87" spans="2:18" ht="13" x14ac:dyDescent="0.3">
      <c r="B87" s="97" t="str">
        <f>CHOOSE(Contents!$A$1,Support!B95,Support!C95)</f>
        <v>Non-allocated</v>
      </c>
      <c r="D87" s="98"/>
      <c r="E87" s="277"/>
      <c r="F87" s="277"/>
      <c r="G87" s="277"/>
      <c r="H87" s="98"/>
      <c r="J87" s="98"/>
      <c r="K87" s="98"/>
      <c r="L87" s="98"/>
      <c r="N87" s="98"/>
      <c r="O87" s="253"/>
      <c r="P87" s="98"/>
      <c r="Q87" s="98"/>
    </row>
    <row r="88" spans="2:18" ht="13" x14ac:dyDescent="0.3">
      <c r="B88" s="145" t="str">
        <f>CHOOSE(Contents!$A$1,Support!B96,Support!C96)</f>
        <v>Revenue</v>
      </c>
      <c r="D88" s="100">
        <v>0</v>
      </c>
      <c r="E88" s="278">
        <v>0</v>
      </c>
      <c r="F88" s="139">
        <v>0</v>
      </c>
      <c r="G88" s="139">
        <v>0</v>
      </c>
      <c r="H88" s="101">
        <f>SUM(D88:G88)</f>
        <v>0</v>
      </c>
      <c r="J88" s="100">
        <v>15</v>
      </c>
      <c r="K88" s="100">
        <v>0</v>
      </c>
      <c r="L88" s="100">
        <v>0</v>
      </c>
      <c r="N88" s="260">
        <f t="shared" ref="N88:N99" si="40">F88</f>
        <v>0</v>
      </c>
      <c r="O88" s="260">
        <f t="shared" ref="O88:O94" si="41">L88</f>
        <v>0</v>
      </c>
      <c r="P88" s="260">
        <v>0</v>
      </c>
      <c r="Q88" s="260">
        <v>15</v>
      </c>
      <c r="R88" s="249"/>
    </row>
    <row r="89" spans="2:18" ht="13" x14ac:dyDescent="0.3">
      <c r="B89" s="102" t="str">
        <f>CHOOSE(Contents!$A$1,Support!B97,Support!C97)</f>
        <v>Adjustments</v>
      </c>
      <c r="G89" s="59"/>
      <c r="H89" s="106"/>
      <c r="N89" s="234"/>
      <c r="P89" s="234"/>
      <c r="Q89" s="234"/>
      <c r="R89" s="249"/>
    </row>
    <row r="90" spans="2:18" x14ac:dyDescent="0.25">
      <c r="B90" s="107" t="str">
        <f>CHOOSE(Contents!$A$1,Support!B98,Support!C98)</f>
        <v>Barter revenues</v>
      </c>
      <c r="G90" s="59"/>
      <c r="H90" s="106"/>
      <c r="J90" s="63">
        <v>-15</v>
      </c>
      <c r="N90" s="234">
        <f t="shared" si="40"/>
        <v>0</v>
      </c>
      <c r="O90" s="234">
        <f t="shared" si="41"/>
        <v>0</v>
      </c>
      <c r="P90" s="234"/>
      <c r="Q90" s="234">
        <v>-15</v>
      </c>
      <c r="R90" s="249"/>
    </row>
    <row r="91" spans="2:18" x14ac:dyDescent="0.25">
      <c r="B91" s="107" t="str">
        <f>CHOOSE(Contents!$A$1,Support!B99,Support!C99)</f>
        <v>Changes in deferred revenues</v>
      </c>
      <c r="D91" s="63"/>
      <c r="E91" s="63"/>
      <c r="F91" s="112"/>
      <c r="G91" s="112"/>
      <c r="H91" s="108"/>
      <c r="J91" s="63">
        <v>0</v>
      </c>
      <c r="K91" s="63">
        <v>0</v>
      </c>
      <c r="L91" s="63"/>
      <c r="N91" s="229">
        <f t="shared" si="40"/>
        <v>0</v>
      </c>
      <c r="O91" s="229">
        <f t="shared" si="41"/>
        <v>0</v>
      </c>
      <c r="P91" s="229"/>
      <c r="Q91" s="229"/>
      <c r="R91" s="249"/>
    </row>
    <row r="92" spans="2:18" ht="13" x14ac:dyDescent="0.3">
      <c r="B92" s="109" t="str">
        <f>CHOOSE(Contents!$A$1,Support!B100,Support!C100)</f>
        <v>Adjusted revenue</v>
      </c>
      <c r="D92" s="139">
        <f>D88</f>
        <v>0</v>
      </c>
      <c r="E92" s="139">
        <f>E88</f>
        <v>0</v>
      </c>
      <c r="F92" s="139">
        <f>F88</f>
        <v>0</v>
      </c>
      <c r="G92" s="139">
        <f>G88</f>
        <v>0</v>
      </c>
      <c r="H92" s="146">
        <f>H88</f>
        <v>0</v>
      </c>
      <c r="J92" s="139">
        <v>0</v>
      </c>
      <c r="K92" s="139">
        <f>K88+K90+K91</f>
        <v>0</v>
      </c>
      <c r="L92" s="139">
        <f>L88+L90+L91</f>
        <v>0</v>
      </c>
      <c r="N92" s="139">
        <f t="shared" ref="N92:Q92" si="42">N88+N90+N91</f>
        <v>0</v>
      </c>
      <c r="O92" s="139">
        <f t="shared" si="42"/>
        <v>0</v>
      </c>
      <c r="P92" s="139">
        <f t="shared" si="42"/>
        <v>0</v>
      </c>
      <c r="Q92" s="139">
        <f t="shared" si="42"/>
        <v>0</v>
      </c>
      <c r="R92" s="249"/>
    </row>
    <row r="93" spans="2:18" x14ac:dyDescent="0.25">
      <c r="B93" s="216" t="str">
        <f>CHOOSE(Contents!$A$1,Support!B101,Support!C101)</f>
        <v>External revenue</v>
      </c>
      <c r="D93" s="112">
        <f>D92</f>
        <v>0</v>
      </c>
      <c r="E93" s="112">
        <f t="shared" ref="E93:H93" si="43">E92</f>
        <v>0</v>
      </c>
      <c r="F93" s="112">
        <f t="shared" si="43"/>
        <v>0</v>
      </c>
      <c r="G93" s="112">
        <f t="shared" si="43"/>
        <v>0</v>
      </c>
      <c r="H93" s="113">
        <f t="shared" si="43"/>
        <v>0</v>
      </c>
      <c r="J93" s="112">
        <v>0</v>
      </c>
      <c r="K93" s="112">
        <v>0</v>
      </c>
      <c r="L93" s="112"/>
      <c r="N93" s="255">
        <f t="shared" si="40"/>
        <v>0</v>
      </c>
      <c r="O93" s="255">
        <f t="shared" si="41"/>
        <v>0</v>
      </c>
      <c r="P93" s="255"/>
      <c r="Q93" s="255"/>
      <c r="R93" s="249"/>
    </row>
    <row r="94" spans="2:18" x14ac:dyDescent="0.25">
      <c r="B94" s="217" t="str">
        <f>CHOOSE(Contents!$A$1,Support!B102,Support!C102)</f>
        <v>Intersegment revenue</v>
      </c>
      <c r="D94" s="115">
        <v>0</v>
      </c>
      <c r="E94" s="115">
        <v>0</v>
      </c>
      <c r="F94" s="115">
        <v>0</v>
      </c>
      <c r="G94" s="115">
        <v>0</v>
      </c>
      <c r="H94" s="116">
        <v>0</v>
      </c>
      <c r="J94" s="115">
        <v>0</v>
      </c>
      <c r="K94" s="115">
        <v>0</v>
      </c>
      <c r="L94" s="115"/>
      <c r="N94" s="256">
        <f t="shared" si="40"/>
        <v>0</v>
      </c>
      <c r="O94" s="256">
        <f t="shared" si="41"/>
        <v>0</v>
      </c>
      <c r="P94" s="256"/>
      <c r="Q94" s="256"/>
      <c r="R94" s="249"/>
    </row>
    <row r="95" spans="2:18" x14ac:dyDescent="0.25">
      <c r="B95" s="117" t="str">
        <f>CHOOSE(Contents!$A$1,Support!B103,Support!C103)</f>
        <v>Total operating expenses</v>
      </c>
      <c r="D95" s="118">
        <v>-562</v>
      </c>
      <c r="E95" s="118">
        <v>-1115</v>
      </c>
      <c r="F95" s="118">
        <v>-166</v>
      </c>
      <c r="G95" s="63">
        <v>-1766</v>
      </c>
      <c r="H95" s="119">
        <v>-3609</v>
      </c>
      <c r="J95" s="118">
        <v>-5258</v>
      </c>
      <c r="K95" s="118">
        <v>-440</v>
      </c>
      <c r="L95" s="118">
        <v>-476</v>
      </c>
      <c r="M95" s="52"/>
      <c r="N95" s="118">
        <f t="shared" si="40"/>
        <v>-166</v>
      </c>
      <c r="O95" s="118">
        <f>L95</f>
        <v>-476</v>
      </c>
      <c r="P95" s="118">
        <v>-1843</v>
      </c>
      <c r="Q95" s="118">
        <v>-5174</v>
      </c>
    </row>
    <row r="96" spans="2:18" ht="13" x14ac:dyDescent="0.3">
      <c r="B96" s="120" t="str">
        <f>CHOOSE(Contents!$A$1,Support!B104,Support!C104)</f>
        <v>Adjustments</v>
      </c>
      <c r="D96" s="118"/>
      <c r="E96" s="118"/>
      <c r="F96" s="118"/>
      <c r="G96" s="118"/>
      <c r="H96" s="121"/>
      <c r="J96" s="118"/>
      <c r="K96" s="118"/>
      <c r="L96" s="118"/>
      <c r="N96" s="118"/>
      <c r="O96" s="118"/>
      <c r="P96" s="118"/>
      <c r="Q96" s="118"/>
    </row>
    <row r="97" spans="2:17" x14ac:dyDescent="0.25">
      <c r="B97" s="107" t="str">
        <f>CHOOSE(Contents!$A$1,Support!B105,Support!C105)</f>
        <v>Share-based payment transactions</v>
      </c>
      <c r="C97" s="54"/>
      <c r="D97" s="118">
        <v>306</v>
      </c>
      <c r="E97" s="118">
        <v>432</v>
      </c>
      <c r="F97" s="118">
        <v>-27</v>
      </c>
      <c r="G97" s="63">
        <f>H97-SUM(D97:F97)</f>
        <v>1380</v>
      </c>
      <c r="H97" s="122">
        <v>2091</v>
      </c>
      <c r="J97" s="118">
        <v>5159</v>
      </c>
      <c r="K97" s="118">
        <v>251</v>
      </c>
      <c r="L97" s="118">
        <v>277</v>
      </c>
      <c r="N97" s="118">
        <f t="shared" si="40"/>
        <v>-27</v>
      </c>
      <c r="O97" s="118">
        <f>L97</f>
        <v>277</v>
      </c>
      <c r="P97" s="118">
        <v>711</v>
      </c>
      <c r="Q97" s="118">
        <v>4687</v>
      </c>
    </row>
    <row r="98" spans="2:17" x14ac:dyDescent="0.25">
      <c r="B98" s="107" t="str">
        <f>CHOOSE(Contents!$A$1,Support!B106,Support!C106)</f>
        <v>Expected credit loss on consideration receivable</v>
      </c>
      <c r="C98" s="54"/>
      <c r="D98" s="118">
        <v>0</v>
      </c>
      <c r="E98" s="118">
        <v>473</v>
      </c>
      <c r="F98" s="118">
        <v>0</v>
      </c>
      <c r="G98" s="63">
        <f t="shared" ref="G98:G99" si="44">H98-SUM(D98:F98)</f>
        <v>81</v>
      </c>
      <c r="H98" s="122">
        <v>554</v>
      </c>
      <c r="L98" s="118"/>
      <c r="N98" s="118">
        <f t="shared" si="40"/>
        <v>0</v>
      </c>
      <c r="O98" s="118">
        <f t="shared" ref="O98:O99" si="45">L98</f>
        <v>0</v>
      </c>
      <c r="P98" s="118"/>
      <c r="Q98" s="118"/>
    </row>
    <row r="99" spans="2:17" x14ac:dyDescent="0.25">
      <c r="B99" s="107" t="str">
        <f>CHOOSE(Contents!$A$1,Support!B107,Support!C107)</f>
        <v>Other</v>
      </c>
      <c r="C99" s="54"/>
      <c r="D99" s="118">
        <v>25</v>
      </c>
      <c r="E99" s="118">
        <v>5</v>
      </c>
      <c r="F99" s="118">
        <v>-12</v>
      </c>
      <c r="G99" s="63">
        <f t="shared" si="44"/>
        <v>1</v>
      </c>
      <c r="H99" s="122">
        <v>19</v>
      </c>
      <c r="J99" s="118">
        <v>16</v>
      </c>
      <c r="K99" s="118">
        <v>59</v>
      </c>
      <c r="L99" s="118">
        <v>61</v>
      </c>
      <c r="N99" s="118">
        <f t="shared" si="40"/>
        <v>-12</v>
      </c>
      <c r="O99" s="118">
        <f t="shared" si="45"/>
        <v>61</v>
      </c>
      <c r="P99" s="118">
        <v>491</v>
      </c>
      <c r="Q99" s="118">
        <v>136</v>
      </c>
    </row>
    <row r="100" spans="2:17" ht="13.5" thickBot="1" x14ac:dyDescent="0.35">
      <c r="B100" s="147" t="str">
        <f>CHOOSE(Contents!$A$1,Support!B108,Support!C108)</f>
        <v>Adjusted EBITDA</v>
      </c>
      <c r="D100" s="148">
        <f>D92+D95+D97+D98+D99</f>
        <v>-231</v>
      </c>
      <c r="E100" s="148">
        <f>E92+E95+E97+E98+E99</f>
        <v>-205</v>
      </c>
      <c r="F100" s="148">
        <f>F92+F95+F97+F98+F99</f>
        <v>-205</v>
      </c>
      <c r="G100" s="148">
        <f>G92+G95+G97+G98+G99</f>
        <v>-304</v>
      </c>
      <c r="H100" s="149">
        <f>H92+H95+H97+H98+H99</f>
        <v>-945</v>
      </c>
      <c r="J100" s="148">
        <f>J92+J95+J97+J98+J99</f>
        <v>-83</v>
      </c>
      <c r="K100" s="148">
        <f>K92+K95+K97+K98+K99</f>
        <v>-130</v>
      </c>
      <c r="L100" s="148">
        <f>L92+L95+L97+L98+L99</f>
        <v>-138</v>
      </c>
      <c r="N100" s="148">
        <f t="shared" ref="N100:Q100" si="46">N92+N95+N97+N98+N99</f>
        <v>-205</v>
      </c>
      <c r="O100" s="148">
        <f t="shared" si="46"/>
        <v>-138</v>
      </c>
      <c r="P100" s="148">
        <f t="shared" si="46"/>
        <v>-641</v>
      </c>
      <c r="Q100" s="148">
        <f t="shared" si="46"/>
        <v>-351</v>
      </c>
    </row>
    <row r="101" spans="2:17" ht="13.5" thickTop="1" x14ac:dyDescent="0.3">
      <c r="B101" s="129"/>
      <c r="D101" s="130"/>
      <c r="E101" s="130"/>
      <c r="F101" s="130"/>
      <c r="G101" s="130"/>
      <c r="H101" s="131"/>
      <c r="J101" s="130"/>
      <c r="K101" s="130"/>
      <c r="L101" s="130"/>
      <c r="N101" s="130"/>
      <c r="O101" s="258"/>
      <c r="P101" s="130"/>
      <c r="Q101" s="130"/>
    </row>
    <row r="102" spans="2:17" ht="13" x14ac:dyDescent="0.3">
      <c r="B102" s="97" t="str">
        <f>CHOOSE(Contents!$A$1,Support!B110,Support!C110)</f>
        <v>Eliminations</v>
      </c>
      <c r="D102" s="98"/>
      <c r="E102" s="277"/>
      <c r="F102" s="277"/>
      <c r="G102" s="277"/>
      <c r="H102" s="98"/>
      <c r="J102" s="98"/>
      <c r="K102" s="98"/>
      <c r="L102" s="98"/>
      <c r="N102" s="98"/>
      <c r="O102" s="253"/>
      <c r="P102" s="98"/>
      <c r="Q102" s="98"/>
    </row>
    <row r="103" spans="2:17" ht="13" x14ac:dyDescent="0.3">
      <c r="B103" s="145" t="str">
        <f>CHOOSE(Contents!$A$1,Support!B111,Support!C111)</f>
        <v>Revenue</v>
      </c>
      <c r="D103" s="139">
        <v>-81</v>
      </c>
      <c r="E103" s="139">
        <v>-145</v>
      </c>
      <c r="F103" s="139">
        <v>-106</v>
      </c>
      <c r="G103" s="139">
        <f>H103-SUM(D103:F103)</f>
        <v>-180.47809219099997</v>
      </c>
      <c r="H103" s="146">
        <v>-512.47809219099997</v>
      </c>
      <c r="J103" s="139">
        <v>-94</v>
      </c>
      <c r="K103" s="139">
        <v>-102</v>
      </c>
      <c r="L103" s="139">
        <v>-155</v>
      </c>
      <c r="N103" s="139">
        <f t="shared" ref="N103:N107" si="47">F103</f>
        <v>-106</v>
      </c>
      <c r="O103" s="139">
        <f t="shared" ref="O103:O107" si="48">L103</f>
        <v>-155</v>
      </c>
      <c r="P103" s="139">
        <v>-332</v>
      </c>
      <c r="Q103" s="139">
        <v>-351</v>
      </c>
    </row>
    <row r="104" spans="2:17" ht="13" x14ac:dyDescent="0.3">
      <c r="B104" s="109" t="str">
        <f>CHOOSE(Contents!$A$1,Support!B112,Support!C112)</f>
        <v>Adjusted revenue</v>
      </c>
      <c r="D104" s="139">
        <v>-81</v>
      </c>
      <c r="E104" s="139">
        <v>-145</v>
      </c>
      <c r="F104" s="139">
        <v>-106</v>
      </c>
      <c r="G104" s="139">
        <f>H104-SUM(D104:F104)</f>
        <v>-180.47809219099997</v>
      </c>
      <c r="H104" s="146">
        <v>-512.47809219099997</v>
      </c>
      <c r="J104" s="139">
        <v>-94</v>
      </c>
      <c r="K104" s="139">
        <v>-102</v>
      </c>
      <c r="L104" s="139">
        <v>-155</v>
      </c>
      <c r="N104" s="139">
        <f t="shared" si="47"/>
        <v>-106</v>
      </c>
      <c r="O104" s="139">
        <f t="shared" si="48"/>
        <v>-155</v>
      </c>
      <c r="P104" s="139">
        <v>-332</v>
      </c>
      <c r="Q104" s="139">
        <v>-351</v>
      </c>
    </row>
    <row r="105" spans="2:17" ht="13" x14ac:dyDescent="0.25">
      <c r="B105" s="216" t="str">
        <f>CHOOSE(Contents!$A$1,Support!B113,Support!C113)</f>
        <v>External revenue</v>
      </c>
      <c r="D105" s="150"/>
      <c r="E105" s="150"/>
      <c r="F105" s="150"/>
      <c r="G105" s="150"/>
      <c r="H105" s="151"/>
      <c r="J105" s="150"/>
      <c r="K105" s="150"/>
      <c r="L105" s="150"/>
      <c r="N105" s="150">
        <f t="shared" si="47"/>
        <v>0</v>
      </c>
      <c r="O105" s="150">
        <f t="shared" si="48"/>
        <v>0</v>
      </c>
      <c r="P105" s="150"/>
      <c r="Q105" s="150"/>
    </row>
    <row r="106" spans="2:17" x14ac:dyDescent="0.25">
      <c r="B106" s="217" t="str">
        <f>CHOOSE(Contents!$A$1,Support!B114,Support!C114)</f>
        <v>Intersegment revenue</v>
      </c>
      <c r="D106" s="115">
        <v>-81</v>
      </c>
      <c r="E106" s="115">
        <v>-145</v>
      </c>
      <c r="F106" s="115">
        <v>-106</v>
      </c>
      <c r="G106" s="115">
        <f>H106-SUM(D106:F106)</f>
        <v>-180.47809219099997</v>
      </c>
      <c r="H106" s="116">
        <v>-512.47809219099997</v>
      </c>
      <c r="J106" s="115">
        <v>-94</v>
      </c>
      <c r="K106" s="115">
        <v>-102</v>
      </c>
      <c r="L106" s="115">
        <v>155</v>
      </c>
      <c r="N106" s="115">
        <f t="shared" si="47"/>
        <v>-106</v>
      </c>
      <c r="O106" s="115">
        <f t="shared" si="48"/>
        <v>155</v>
      </c>
      <c r="P106" s="115">
        <v>-332</v>
      </c>
      <c r="Q106" s="115">
        <v>-351</v>
      </c>
    </row>
    <row r="107" spans="2:17" x14ac:dyDescent="0.25">
      <c r="B107" s="117" t="str">
        <f>CHOOSE(Contents!$A$1,Support!B115,Support!C115)</f>
        <v>Total operating expenses</v>
      </c>
      <c r="D107" s="118">
        <v>81</v>
      </c>
      <c r="E107" s="118">
        <v>145</v>
      </c>
      <c r="F107" s="118">
        <v>106</v>
      </c>
      <c r="G107" s="118">
        <f>-G106</f>
        <v>180.47809219099997</v>
      </c>
      <c r="H107" s="119">
        <f>-H106</f>
        <v>512.47809219099997</v>
      </c>
      <c r="J107" s="118">
        <v>94</v>
      </c>
      <c r="K107" s="118">
        <v>102</v>
      </c>
      <c r="L107" s="118">
        <v>-155</v>
      </c>
      <c r="N107" s="118">
        <f t="shared" si="47"/>
        <v>106</v>
      </c>
      <c r="O107" s="118">
        <f t="shared" si="48"/>
        <v>-155</v>
      </c>
      <c r="P107" s="118">
        <v>332</v>
      </c>
      <c r="Q107" s="118">
        <v>351</v>
      </c>
    </row>
    <row r="108" spans="2:17" ht="13.5" thickBot="1" x14ac:dyDescent="0.35">
      <c r="B108" s="147" t="str">
        <f>CHOOSE(Contents!$A$1,Support!B116,Support!C116)</f>
        <v>Adjusted EBITDA</v>
      </c>
      <c r="D108" s="152">
        <v>0</v>
      </c>
      <c r="E108" s="279">
        <v>0</v>
      </c>
      <c r="F108" s="279">
        <v>0</v>
      </c>
      <c r="G108" s="279">
        <f>G106+G107</f>
        <v>0</v>
      </c>
      <c r="H108" s="153">
        <f>H106+H107</f>
        <v>0</v>
      </c>
      <c r="J108" s="152">
        <f t="shared" ref="J108:Q108" si="49">J106+J107</f>
        <v>0</v>
      </c>
      <c r="K108" s="152">
        <f t="shared" si="49"/>
        <v>0</v>
      </c>
      <c r="L108" s="152">
        <f t="shared" si="49"/>
        <v>0</v>
      </c>
      <c r="N108" s="261">
        <f t="shared" si="49"/>
        <v>0</v>
      </c>
      <c r="O108" s="261">
        <f t="shared" si="49"/>
        <v>0</v>
      </c>
      <c r="P108" s="261">
        <f t="shared" si="49"/>
        <v>0</v>
      </c>
      <c r="Q108" s="261">
        <f t="shared" si="49"/>
        <v>0</v>
      </c>
    </row>
    <row r="109" spans="2:17" ht="13" thickTop="1" x14ac:dyDescent="0.25"/>
  </sheetData>
  <hyperlinks>
    <hyperlink ref="A1" location="Contents!A1" display="Back" xr:uid="{F233005D-C89F-4882-9263-34F4A74CA954}"/>
  </hyperlinks>
  <pageMargins left="0.7" right="0.7" top="0.75" bottom="0.75" header="0.3" footer="0.3"/>
  <pageSetup paperSize="9" orientation="portrait" r:id="rId1"/>
  <customProperties>
    <customPr name="_pios_id" r:id="rId2"/>
  </customPropertie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L66"/>
  <sheetViews>
    <sheetView showGridLines="0" zoomScale="73" zoomScaleNormal="80" workbookViewId="0">
      <pane xSplit="2" ySplit="4" topLeftCell="N5" activePane="bottomRight" state="frozen"/>
      <selection pane="topRight"/>
      <selection pane="bottomLeft"/>
      <selection pane="bottomRight" activeCell="U13" sqref="U13"/>
    </sheetView>
  </sheetViews>
  <sheetFormatPr defaultColWidth="8.5703125" defaultRowHeight="12.5" x14ac:dyDescent="0.3"/>
  <cols>
    <col min="1" max="1" width="2.0703125" style="3" customWidth="1"/>
    <col min="2" max="2" width="61.0703125" style="6" customWidth="1"/>
    <col min="3" max="3" width="1.5703125" style="3" customWidth="1"/>
    <col min="4" max="4" width="10.0703125" style="3" customWidth="1"/>
    <col min="5" max="5" width="1.5703125" style="3" customWidth="1"/>
    <col min="6" max="9" width="8.5703125" style="3" customWidth="1"/>
    <col min="10" max="10" width="10.0703125" style="3" customWidth="1"/>
    <col min="11" max="11" width="1.5703125" style="3" customWidth="1"/>
    <col min="12" max="14" width="10.0703125" style="3" customWidth="1"/>
    <col min="15" max="15" width="8.5703125" style="3" customWidth="1"/>
    <col min="16" max="16" width="10.0703125" style="3" customWidth="1"/>
    <col min="17" max="17" width="2.5703125" style="3" customWidth="1"/>
    <col min="18" max="19" width="10.0703125" style="3" customWidth="1"/>
    <col min="20" max="20" width="13.2109375" style="3" customWidth="1"/>
    <col min="21" max="21" width="8.5703125" style="3"/>
    <col min="22" max="22" width="11.5703125" style="3" customWidth="1"/>
    <col min="23" max="23" width="13.2109375" style="3" customWidth="1"/>
    <col min="24" max="25" width="11.5703125" style="3" customWidth="1"/>
    <col min="26" max="16384" width="8.5703125" style="3"/>
  </cols>
  <sheetData>
    <row r="1" spans="1:38" ht="13" x14ac:dyDescent="0.3">
      <c r="A1" s="237" t="str">
        <f>CHOOSE(Contents!$A$1,Support!$B$2,Support!$C$2)</f>
        <v>Back to Contents</v>
      </c>
    </row>
    <row r="4" spans="1:38" s="238" customFormat="1" ht="51.65" customHeight="1" x14ac:dyDescent="0.3">
      <c r="B4" s="173" t="str">
        <f>CHOOSE(Contents!$A$1,Support!B118,Support!C118)</f>
        <v>Statement of Comprehensive Income, RUB mn</v>
      </c>
      <c r="C4" s="3"/>
      <c r="D4" s="60" t="str">
        <f>CHOOSE(Contents!$A$1,Support!F$1,Support!F$2)</f>
        <v>FY 2019</v>
      </c>
      <c r="E4" s="239"/>
      <c r="F4" s="60" t="str">
        <f>CHOOSE(Contents!$A$1,Support!H$1,Support!H$2)</f>
        <v>Q1 2020</v>
      </c>
      <c r="G4" s="60" t="str">
        <f>CHOOSE(Contents!$A$1,Support!I$1,Support!I$2)</f>
        <v>Q2 2020</v>
      </c>
      <c r="H4" s="60" t="str">
        <f>CHOOSE(Contents!$A$1,Support!J$1,Support!J$2)</f>
        <v>Q3 2020</v>
      </c>
      <c r="I4" s="60" t="str">
        <f>CHOOSE(Contents!$A$1,Support!K$1,Support!K$2)</f>
        <v>Q4 2020</v>
      </c>
      <c r="J4" s="60" t="str">
        <f>CHOOSE(Contents!$A$1,Support!L$1,Support!L$2)</f>
        <v>FY 2020</v>
      </c>
      <c r="K4" s="240"/>
      <c r="L4" s="60" t="str">
        <f>CHOOSE(Contents!$A$1,Support!N$1,Support!N$2)</f>
        <v>Q1 2021</v>
      </c>
      <c r="M4" s="60" t="str">
        <f>CHOOSE(Contents!$A$1,Support!O$1,Support!O$2)</f>
        <v>Q2 2021</v>
      </c>
      <c r="N4" s="60" t="str">
        <f>CHOOSE(Contents!$A$1,Support!P$1,Support!P$2)</f>
        <v>Q3 2021</v>
      </c>
      <c r="O4" s="60" t="str">
        <f>CHOOSE(Contents!$A$1,Support!Q$1,Support!Q$2)</f>
        <v>Q4 2021</v>
      </c>
      <c r="P4" s="60" t="str">
        <f>CHOOSE(Contents!$A$1,Support!R$1,Support!R$2)</f>
        <v>FY 2021</v>
      </c>
      <c r="Q4" s="239"/>
      <c r="R4" s="60" t="str">
        <f>CHOOSE(Contents!$A$1,Support!T$1,Support!T$2)</f>
        <v>Q1 2022</v>
      </c>
      <c r="S4" s="60" t="str">
        <f>CHOOSE(Contents!$A$1,Support!U$1,Support!U$2)</f>
        <v>Q2 2022</v>
      </c>
      <c r="T4" s="235" t="str">
        <f>W4</f>
        <v>Q3 2022 (deconsolidation of the Games)</v>
      </c>
      <c r="V4" s="235" t="str">
        <f>CHOOSE(Contents!$A$1,Support!Z$1,Support!Z$2)</f>
        <v>Q3 2021 (restated,deconsolidation of the Games)</v>
      </c>
      <c r="W4" s="235" t="str">
        <f>CHOOSE(Contents!$A$1,Support!AA$1,Support!AA$2)</f>
        <v>Q3 2022 (deconsolidation of the Games)</v>
      </c>
      <c r="X4" s="235" t="str">
        <f>CHOOSE(Contents!$A$1,Support!AB$1,Support!AB$2)</f>
        <v>9m 2021 (restated,deconsolidation of the Games)</v>
      </c>
      <c r="Y4" s="235" t="str">
        <f>CHOOSE(Contents!$A$1,Support!AC$1,Support!AC$2)</f>
        <v>9m 2022 (restated,deconsolidation of the Games)</v>
      </c>
    </row>
    <row r="5" spans="1:38" ht="13" x14ac:dyDescent="0.3">
      <c r="B5" s="7" t="str">
        <f>CHOOSE(Contents!$A$1,Support!B119,Support!C119)</f>
        <v>Online advertising</v>
      </c>
      <c r="D5" s="31">
        <v>36571</v>
      </c>
      <c r="E5" s="15"/>
      <c r="F5" s="14">
        <v>8581</v>
      </c>
      <c r="G5" s="14">
        <v>8106</v>
      </c>
      <c r="H5" s="14">
        <v>9543</v>
      </c>
      <c r="I5" s="14">
        <v>12778</v>
      </c>
      <c r="J5" s="31">
        <v>39008</v>
      </c>
      <c r="L5" s="14">
        <v>10471</v>
      </c>
      <c r="M5" s="14">
        <v>11250</v>
      </c>
      <c r="N5" s="14">
        <v>12229</v>
      </c>
      <c r="O5" s="14">
        <v>14736</v>
      </c>
      <c r="P5" s="31">
        <v>48686</v>
      </c>
      <c r="R5" s="14">
        <v>11106</v>
      </c>
      <c r="S5" s="14">
        <v>14344</v>
      </c>
      <c r="T5" s="14">
        <f t="shared" ref="T5:T10" si="0">W5</f>
        <v>14455</v>
      </c>
      <c r="U5" s="17"/>
      <c r="V5" s="14">
        <v>11163</v>
      </c>
      <c r="W5" s="14">
        <v>14455</v>
      </c>
      <c r="X5" s="14">
        <v>30408</v>
      </c>
      <c r="Y5" s="14">
        <v>37597</v>
      </c>
      <c r="Z5" s="17"/>
      <c r="AA5" s="17"/>
      <c r="AB5" s="17"/>
      <c r="AC5" s="17"/>
      <c r="AD5" s="17"/>
      <c r="AE5" s="17"/>
      <c r="AF5" s="17"/>
      <c r="AG5" s="17"/>
      <c r="AH5" s="17"/>
      <c r="AI5" s="17"/>
      <c r="AJ5" s="17"/>
      <c r="AK5" s="17"/>
      <c r="AL5" s="17"/>
    </row>
    <row r="6" spans="1:38" x14ac:dyDescent="0.3">
      <c r="B6" s="7" t="str">
        <f>CHOOSE(Contents!$A$1,Support!B120,Support!C120)</f>
        <v>MMO games</v>
      </c>
      <c r="D6" s="31">
        <v>36417</v>
      </c>
      <c r="E6" s="16"/>
      <c r="F6" s="14">
        <v>6825</v>
      </c>
      <c r="G6" s="14">
        <v>8188</v>
      </c>
      <c r="H6" s="14">
        <v>8514</v>
      </c>
      <c r="I6" s="14">
        <v>9242</v>
      </c>
      <c r="J6" s="31">
        <v>32769</v>
      </c>
      <c r="L6" s="14">
        <v>9399</v>
      </c>
      <c r="M6" s="14">
        <v>9362</v>
      </c>
      <c r="N6" s="14">
        <v>8888</v>
      </c>
      <c r="O6" s="14">
        <v>10678</v>
      </c>
      <c r="P6" s="31">
        <v>38327</v>
      </c>
      <c r="R6" s="14">
        <v>9506</v>
      </c>
      <c r="S6" s="14">
        <v>9220</v>
      </c>
      <c r="T6" s="14">
        <f t="shared" si="0"/>
        <v>0</v>
      </c>
      <c r="U6" s="17"/>
      <c r="V6" s="17"/>
      <c r="W6" s="17"/>
      <c r="X6" s="17"/>
      <c r="Y6" s="17"/>
      <c r="Z6" s="17"/>
      <c r="AA6" s="17"/>
      <c r="AB6" s="17"/>
      <c r="AC6" s="17"/>
      <c r="AD6" s="17"/>
      <c r="AE6" s="17"/>
      <c r="AF6" s="17"/>
      <c r="AG6" s="17"/>
      <c r="AH6" s="17"/>
      <c r="AI6" s="17"/>
      <c r="AJ6" s="17"/>
      <c r="AK6" s="17"/>
      <c r="AL6" s="17"/>
    </row>
    <row r="7" spans="1:38" x14ac:dyDescent="0.3">
      <c r="B7" s="7" t="str">
        <f>CHOOSE(Contents!$A$1,Support!B121,Support!C121)</f>
        <v>Community IVAS</v>
      </c>
      <c r="D7" s="31">
        <v>15763</v>
      </c>
      <c r="E7" s="16"/>
      <c r="F7" s="14">
        <v>4521</v>
      </c>
      <c r="G7" s="14">
        <v>4456</v>
      </c>
      <c r="H7" s="14">
        <v>4109</v>
      </c>
      <c r="I7" s="14">
        <v>5129</v>
      </c>
      <c r="J7" s="31">
        <v>18215</v>
      </c>
      <c r="L7" s="14">
        <v>4359</v>
      </c>
      <c r="M7" s="14">
        <v>4532</v>
      </c>
      <c r="N7" s="14">
        <v>4425</v>
      </c>
      <c r="O7" s="14">
        <v>5071</v>
      </c>
      <c r="P7" s="31">
        <v>18387</v>
      </c>
      <c r="R7" s="14">
        <v>4893</v>
      </c>
      <c r="S7" s="14">
        <v>4192</v>
      </c>
      <c r="T7" s="14">
        <f t="shared" si="0"/>
        <v>3992</v>
      </c>
      <c r="U7" s="17"/>
      <c r="V7" s="14">
        <v>4326</v>
      </c>
      <c r="W7" s="14">
        <v>3992</v>
      </c>
      <c r="X7" s="14">
        <v>13075</v>
      </c>
      <c r="Y7" s="14">
        <v>12838</v>
      </c>
      <c r="Z7" s="17"/>
      <c r="AA7" s="17"/>
      <c r="AB7" s="17"/>
      <c r="AC7" s="17"/>
      <c r="AD7" s="17"/>
      <c r="AE7" s="17"/>
      <c r="AF7" s="17"/>
      <c r="AG7" s="17"/>
      <c r="AH7" s="17"/>
      <c r="AI7" s="17"/>
      <c r="AJ7" s="17"/>
      <c r="AK7" s="17"/>
      <c r="AL7" s="17"/>
    </row>
    <row r="8" spans="1:38" x14ac:dyDescent="0.3">
      <c r="B8" s="7" t="str">
        <f>CHOOSE(Contents!$A$1,Support!B122,Support!C122)</f>
        <v xml:space="preserve">Education technology services </v>
      </c>
      <c r="D8" s="31">
        <v>609</v>
      </c>
      <c r="E8" s="16"/>
      <c r="F8" s="14">
        <v>451</v>
      </c>
      <c r="G8" s="14">
        <v>713</v>
      </c>
      <c r="H8" s="14">
        <v>934</v>
      </c>
      <c r="I8" s="14">
        <v>1364</v>
      </c>
      <c r="J8" s="31">
        <v>3462</v>
      </c>
      <c r="L8" s="14">
        <v>1740</v>
      </c>
      <c r="M8" s="14">
        <v>2011</v>
      </c>
      <c r="N8" s="14">
        <v>2173</v>
      </c>
      <c r="O8" s="14">
        <v>4727</v>
      </c>
      <c r="P8" s="31">
        <v>10651</v>
      </c>
      <c r="R8" s="14">
        <v>2822</v>
      </c>
      <c r="S8" s="14">
        <v>2578</v>
      </c>
      <c r="T8" s="14">
        <f t="shared" si="0"/>
        <v>2634</v>
      </c>
      <c r="U8" s="17"/>
      <c r="V8" s="14">
        <v>2173</v>
      </c>
      <c r="W8" s="14">
        <v>2634</v>
      </c>
      <c r="X8" s="14">
        <v>5924</v>
      </c>
      <c r="Y8" s="14">
        <v>8034</v>
      </c>
      <c r="Z8" s="17"/>
      <c r="AA8" s="17"/>
      <c r="AB8" s="17"/>
      <c r="AC8" s="17"/>
      <c r="AD8" s="17"/>
      <c r="AE8" s="17"/>
      <c r="AF8" s="17"/>
      <c r="AG8" s="17"/>
      <c r="AH8" s="17"/>
      <c r="AI8" s="17"/>
      <c r="AJ8" s="17"/>
      <c r="AK8" s="17"/>
      <c r="AL8" s="17"/>
    </row>
    <row r="9" spans="1:38" x14ac:dyDescent="0.3">
      <c r="B9" s="7" t="str">
        <f>CHOOSE(Contents!$A$1,Support!B123,Support!C123)</f>
        <v>Other revenue</v>
      </c>
      <c r="D9" s="31">
        <f>7480-D8</f>
        <v>6871</v>
      </c>
      <c r="E9" s="16"/>
      <c r="F9" s="14">
        <f>1695-F8</f>
        <v>1244</v>
      </c>
      <c r="G9" s="14">
        <v>1624</v>
      </c>
      <c r="H9" s="14">
        <f>2351-H8</f>
        <v>1417</v>
      </c>
      <c r="I9" s="14">
        <v>2803</v>
      </c>
      <c r="J9" s="31">
        <v>7088</v>
      </c>
      <c r="L9" s="14">
        <v>1766</v>
      </c>
      <c r="M9" s="14">
        <v>2533</v>
      </c>
      <c r="N9" s="14">
        <v>2326</v>
      </c>
      <c r="O9" s="14">
        <v>3385</v>
      </c>
      <c r="P9" s="31">
        <v>10010</v>
      </c>
      <c r="R9" s="14">
        <v>2250</v>
      </c>
      <c r="S9" s="14">
        <v>2502</v>
      </c>
      <c r="T9" s="14">
        <f t="shared" si="0"/>
        <v>3038</v>
      </c>
      <c r="U9" s="17"/>
      <c r="V9" s="14">
        <v>2252</v>
      </c>
      <c r="W9" s="14">
        <v>3038</v>
      </c>
      <c r="X9" s="14">
        <v>6035</v>
      </c>
      <c r="Y9" s="14">
        <v>7589</v>
      </c>
      <c r="Z9" s="17"/>
      <c r="AA9" s="17"/>
      <c r="AB9" s="17"/>
      <c r="AC9" s="17"/>
      <c r="AD9" s="17"/>
      <c r="AE9" s="17"/>
      <c r="AF9" s="17"/>
      <c r="AG9" s="17"/>
      <c r="AH9" s="17"/>
      <c r="AI9" s="17"/>
      <c r="AJ9" s="17"/>
      <c r="AK9" s="17"/>
      <c r="AL9" s="17"/>
    </row>
    <row r="10" spans="1:38" ht="13" x14ac:dyDescent="0.3">
      <c r="B10" s="8" t="str">
        <f>CHOOSE(Contents!$A$1,Support!B124,Support!C124)</f>
        <v>Total revenue</v>
      </c>
      <c r="D10" s="33">
        <v>96231</v>
      </c>
      <c r="E10" s="16"/>
      <c r="F10" s="29">
        <v>21622</v>
      </c>
      <c r="G10" s="29">
        <v>23087</v>
      </c>
      <c r="H10" s="29">
        <v>24517</v>
      </c>
      <c r="I10" s="29">
        <v>31316</v>
      </c>
      <c r="J10" s="33">
        <v>100542</v>
      </c>
      <c r="L10" s="29">
        <v>27735</v>
      </c>
      <c r="M10" s="29">
        <v>29688</v>
      </c>
      <c r="N10" s="29">
        <v>30041</v>
      </c>
      <c r="O10" s="29">
        <v>38597</v>
      </c>
      <c r="P10" s="33">
        <v>126061</v>
      </c>
      <c r="R10" s="29">
        <f>SUM(R5:R9)</f>
        <v>30577</v>
      </c>
      <c r="S10" s="29">
        <f>SUM(S5:S9)</f>
        <v>32836</v>
      </c>
      <c r="T10" s="29">
        <f t="shared" si="0"/>
        <v>24119</v>
      </c>
      <c r="U10" s="17"/>
      <c r="V10" s="29">
        <f t="shared" ref="V10:Y10" si="1">SUM(V5:V9)</f>
        <v>19914</v>
      </c>
      <c r="W10" s="29">
        <f t="shared" si="1"/>
        <v>24119</v>
      </c>
      <c r="X10" s="29">
        <f t="shared" si="1"/>
        <v>55442</v>
      </c>
      <c r="Y10" s="29">
        <f t="shared" si="1"/>
        <v>66058</v>
      </c>
      <c r="Z10" s="17"/>
      <c r="AA10" s="17"/>
      <c r="AB10" s="17"/>
      <c r="AC10" s="17"/>
      <c r="AD10" s="17"/>
      <c r="AE10" s="17"/>
      <c r="AF10" s="17"/>
      <c r="AG10" s="17"/>
      <c r="AH10" s="17"/>
      <c r="AI10" s="17"/>
      <c r="AJ10" s="17"/>
      <c r="AK10" s="17"/>
      <c r="AL10" s="17"/>
    </row>
    <row r="11" spans="1:38" ht="13" x14ac:dyDescent="0.3">
      <c r="D11" s="15"/>
      <c r="E11" s="15"/>
      <c r="F11" s="17"/>
      <c r="G11" s="17"/>
      <c r="H11" s="17"/>
      <c r="I11" s="17"/>
      <c r="J11" s="15"/>
      <c r="L11" s="17"/>
      <c r="M11" s="17"/>
      <c r="N11" s="17"/>
      <c r="O11" s="17"/>
      <c r="P11" s="15"/>
      <c r="R11" s="17"/>
      <c r="S11" s="17"/>
      <c r="T11" s="17"/>
      <c r="U11" s="17"/>
      <c r="V11" s="17"/>
      <c r="W11" s="17"/>
      <c r="X11" s="17"/>
      <c r="Y11" s="17"/>
      <c r="Z11" s="17"/>
      <c r="AA11" s="17"/>
      <c r="AB11" s="17"/>
      <c r="AC11" s="17"/>
      <c r="AD11" s="17"/>
      <c r="AE11" s="17"/>
      <c r="AF11" s="17"/>
      <c r="AG11" s="17"/>
      <c r="AH11" s="17"/>
      <c r="AI11" s="17"/>
      <c r="AJ11" s="17"/>
      <c r="AK11" s="17"/>
      <c r="AL11" s="17"/>
    </row>
    <row r="12" spans="1:38" x14ac:dyDescent="0.3">
      <c r="B12" s="7" t="str">
        <f>CHOOSE(Contents!$A$1,Support!B126,Support!C126)</f>
        <v>Net loss on venture capital investments*</v>
      </c>
      <c r="D12" s="34">
        <v>-139</v>
      </c>
      <c r="E12" s="18"/>
      <c r="F12" s="14"/>
      <c r="G12" s="14"/>
      <c r="H12" s="14"/>
      <c r="I12" s="14"/>
      <c r="J12" s="31"/>
      <c r="L12" s="14"/>
      <c r="M12" s="14">
        <v>0</v>
      </c>
      <c r="N12" s="14">
        <v>0</v>
      </c>
      <c r="O12" s="14">
        <v>0</v>
      </c>
      <c r="P12" s="31">
        <v>0</v>
      </c>
      <c r="R12" s="14"/>
      <c r="S12" s="14"/>
      <c r="T12" s="14"/>
      <c r="U12" s="17"/>
      <c r="V12" s="17"/>
      <c r="W12" s="17"/>
      <c r="X12" s="17"/>
      <c r="Y12" s="17"/>
      <c r="Z12" s="17"/>
      <c r="AA12" s="17"/>
      <c r="AB12" s="17"/>
      <c r="AC12" s="17"/>
      <c r="AD12" s="17"/>
      <c r="AE12" s="17"/>
      <c r="AF12" s="17"/>
      <c r="AG12" s="17"/>
      <c r="AH12" s="17"/>
      <c r="AI12" s="17"/>
      <c r="AJ12" s="17"/>
      <c r="AK12" s="17"/>
      <c r="AL12" s="17"/>
    </row>
    <row r="13" spans="1:38" ht="13" x14ac:dyDescent="0.3">
      <c r="B13" s="7" t="str">
        <f>CHOOSE(Contents!$A$1,Support!B127,Support!C127)</f>
        <v>Personnel expenses</v>
      </c>
      <c r="D13" s="31">
        <v>-21507</v>
      </c>
      <c r="E13" s="15"/>
      <c r="F13" s="14">
        <v>-5878</v>
      </c>
      <c r="G13" s="14">
        <v>-6260</v>
      </c>
      <c r="H13" s="14">
        <v>-6515</v>
      </c>
      <c r="I13" s="14">
        <v>-8370</v>
      </c>
      <c r="J13" s="31">
        <v>-27023</v>
      </c>
      <c r="L13" s="14">
        <v>-7964</v>
      </c>
      <c r="M13" s="14">
        <v>-8209</v>
      </c>
      <c r="N13" s="14">
        <v>-7589</v>
      </c>
      <c r="O13" s="14">
        <v>-11102</v>
      </c>
      <c r="P13" s="31">
        <v>-34864</v>
      </c>
      <c r="R13" s="14">
        <v>-13792</v>
      </c>
      <c r="S13" s="14">
        <v>-11051</v>
      </c>
      <c r="T13" s="14">
        <f t="shared" ref="T13:T20" si="2">W13</f>
        <v>-6550</v>
      </c>
      <c r="U13" s="17"/>
      <c r="V13" s="14">
        <v>-6010</v>
      </c>
      <c r="W13" s="14">
        <v>-6550</v>
      </c>
      <c r="X13" s="14">
        <v>-18926</v>
      </c>
      <c r="Y13" s="14">
        <v>-27167</v>
      </c>
      <c r="Z13" s="17"/>
      <c r="AA13" s="17"/>
      <c r="AB13" s="17"/>
      <c r="AC13" s="17"/>
      <c r="AD13" s="17"/>
      <c r="AE13" s="17"/>
      <c r="AF13" s="17"/>
      <c r="AG13" s="17"/>
      <c r="AH13" s="17"/>
      <c r="AI13" s="17"/>
      <c r="AJ13" s="17"/>
      <c r="AK13" s="17"/>
      <c r="AL13" s="17"/>
    </row>
    <row r="14" spans="1:38" x14ac:dyDescent="0.3">
      <c r="B14" s="7" t="str">
        <f>CHOOSE(Contents!$A$1,Support!B128,Support!C128)</f>
        <v>Agent/partner fees</v>
      </c>
      <c r="D14" s="31">
        <v>-25030</v>
      </c>
      <c r="E14" s="16"/>
      <c r="F14" s="14">
        <v>-5926</v>
      </c>
      <c r="G14" s="14">
        <v>-6621</v>
      </c>
      <c r="H14" s="14">
        <v>-7002</v>
      </c>
      <c r="I14" s="14">
        <v>-9452</v>
      </c>
      <c r="J14" s="31">
        <v>-29001</v>
      </c>
      <c r="L14" s="14">
        <v>-7832</v>
      </c>
      <c r="M14" s="14">
        <v>-8628</v>
      </c>
      <c r="N14" s="14">
        <v>-7970</v>
      </c>
      <c r="O14" s="14">
        <v>-9250</v>
      </c>
      <c r="P14" s="31">
        <v>-33680</v>
      </c>
      <c r="R14" s="14">
        <v>-9021</v>
      </c>
      <c r="S14" s="14">
        <v>-8000</v>
      </c>
      <c r="T14" s="14">
        <f t="shared" si="2"/>
        <v>-5025</v>
      </c>
      <c r="U14" s="17"/>
      <c r="V14" s="14">
        <v>-5439</v>
      </c>
      <c r="W14" s="14">
        <v>-5025</v>
      </c>
      <c r="X14" s="14">
        <v>-16234</v>
      </c>
      <c r="Y14" s="14">
        <v>-16408</v>
      </c>
      <c r="Z14" s="17"/>
      <c r="AA14" s="17"/>
      <c r="AB14" s="17"/>
      <c r="AC14" s="17"/>
      <c r="AD14" s="17"/>
      <c r="AE14" s="17"/>
      <c r="AF14" s="17"/>
      <c r="AG14" s="17"/>
      <c r="AH14" s="17"/>
      <c r="AI14" s="17"/>
      <c r="AJ14" s="17"/>
      <c r="AK14" s="17"/>
      <c r="AL14" s="17"/>
    </row>
    <row r="15" spans="1:38" x14ac:dyDescent="0.3">
      <c r="B15" s="7" t="str">
        <f>CHOOSE(Contents!$A$1,Support!B129,Support!C129)</f>
        <v>Marketing expenses</v>
      </c>
      <c r="D15" s="31">
        <v>-16422</v>
      </c>
      <c r="E15" s="16"/>
      <c r="F15" s="14">
        <v>-4090</v>
      </c>
      <c r="G15" s="14">
        <v>-4294</v>
      </c>
      <c r="H15" s="14">
        <v>-4709</v>
      </c>
      <c r="I15" s="14">
        <v>-6901</v>
      </c>
      <c r="J15" s="31">
        <v>-19994</v>
      </c>
      <c r="L15" s="14">
        <v>-5799</v>
      </c>
      <c r="M15" s="14">
        <v>-5375</v>
      </c>
      <c r="N15" s="14">
        <v>-4653</v>
      </c>
      <c r="O15" s="14">
        <v>-4879</v>
      </c>
      <c r="P15" s="31">
        <v>-20706</v>
      </c>
      <c r="R15" s="14">
        <v>-7468</v>
      </c>
      <c r="S15" s="14">
        <v>-6574</v>
      </c>
      <c r="T15" s="14">
        <f t="shared" si="2"/>
        <v>-3430</v>
      </c>
      <c r="U15" s="17"/>
      <c r="V15" s="14">
        <v>-2038</v>
      </c>
      <c r="W15" s="14">
        <v>-3430</v>
      </c>
      <c r="X15" s="14">
        <v>-6024</v>
      </c>
      <c r="Y15" s="14">
        <v>-8306</v>
      </c>
      <c r="Z15" s="17"/>
      <c r="AA15" s="17"/>
      <c r="AB15" s="17"/>
      <c r="AC15" s="17"/>
      <c r="AD15" s="17"/>
      <c r="AE15" s="17"/>
      <c r="AF15" s="17"/>
      <c r="AG15" s="17"/>
      <c r="AH15" s="17"/>
      <c r="AI15" s="17"/>
      <c r="AJ15" s="17"/>
      <c r="AK15" s="17"/>
      <c r="AL15" s="17"/>
    </row>
    <row r="16" spans="1:38" x14ac:dyDescent="0.3">
      <c r="B16" s="7" t="str">
        <f>CHOOSE(Contents!$A$1,Support!B130,Support!C130)</f>
        <v>Server hosting expenses</v>
      </c>
      <c r="D16" s="31">
        <v>-675</v>
      </c>
      <c r="E16" s="16"/>
      <c r="F16" s="14">
        <v>-167</v>
      </c>
      <c r="G16" s="14">
        <v>-198</v>
      </c>
      <c r="H16" s="14">
        <v>-202</v>
      </c>
      <c r="I16" s="14">
        <v>-210</v>
      </c>
      <c r="J16" s="31">
        <v>-777</v>
      </c>
      <c r="L16" s="14">
        <v>-203</v>
      </c>
      <c r="M16" s="14">
        <v>-207</v>
      </c>
      <c r="N16" s="14">
        <v>-225</v>
      </c>
      <c r="O16" s="14">
        <v>-218</v>
      </c>
      <c r="P16" s="31">
        <v>-853</v>
      </c>
      <c r="R16" s="14">
        <v>-210</v>
      </c>
      <c r="S16" s="14">
        <v>-222</v>
      </c>
      <c r="T16" s="14">
        <f t="shared" si="2"/>
        <v>-244</v>
      </c>
      <c r="U16" s="17"/>
      <c r="V16" s="14">
        <v>-136</v>
      </c>
      <c r="W16" s="14">
        <v>-244</v>
      </c>
      <c r="X16" s="14">
        <v>-390</v>
      </c>
      <c r="Y16" s="14">
        <v>-517</v>
      </c>
      <c r="Z16" s="17"/>
      <c r="AA16" s="17"/>
      <c r="AB16" s="17"/>
      <c r="AC16" s="17"/>
      <c r="AD16" s="17"/>
      <c r="AE16" s="17"/>
      <c r="AF16" s="17"/>
      <c r="AG16" s="17"/>
      <c r="AH16" s="17"/>
      <c r="AI16" s="17"/>
      <c r="AJ16" s="17"/>
      <c r="AK16" s="17"/>
      <c r="AL16" s="17"/>
    </row>
    <row r="17" spans="2:38" x14ac:dyDescent="0.3">
      <c r="B17" s="7" t="str">
        <f>CHOOSE(Contents!$A$1,Support!B131,Support!C131)</f>
        <v>Professional services</v>
      </c>
      <c r="D17" s="31">
        <v>-785</v>
      </c>
      <c r="E17" s="16"/>
      <c r="F17" s="14">
        <v>-180</v>
      </c>
      <c r="G17" s="14">
        <v>-219</v>
      </c>
      <c r="H17" s="14">
        <v>-238</v>
      </c>
      <c r="I17" s="14">
        <v>-336</v>
      </c>
      <c r="J17" s="31">
        <v>-973</v>
      </c>
      <c r="L17" s="14">
        <v>-343</v>
      </c>
      <c r="M17" s="14">
        <v>-386</v>
      </c>
      <c r="N17" s="14">
        <v>-321</v>
      </c>
      <c r="O17" s="14">
        <v>-451</v>
      </c>
      <c r="P17" s="31">
        <v>-1501</v>
      </c>
      <c r="Q17" s="241"/>
      <c r="R17" s="14">
        <v>-281</v>
      </c>
      <c r="S17" s="14">
        <v>-337</v>
      </c>
      <c r="T17" s="14">
        <f t="shared" si="2"/>
        <v>-263</v>
      </c>
      <c r="U17" s="17"/>
      <c r="V17" s="14">
        <v>-257</v>
      </c>
      <c r="W17" s="14">
        <v>-263</v>
      </c>
      <c r="X17" s="14">
        <v>-793</v>
      </c>
      <c r="Y17" s="14">
        <v>-751</v>
      </c>
      <c r="Z17" s="17"/>
      <c r="AA17" s="17"/>
      <c r="AB17" s="17"/>
      <c r="AC17" s="17"/>
      <c r="AD17" s="17"/>
      <c r="AE17" s="17"/>
      <c r="AF17" s="17"/>
      <c r="AG17" s="17"/>
      <c r="AH17" s="17"/>
      <c r="AI17" s="17"/>
      <c r="AJ17" s="17"/>
      <c r="AK17" s="17"/>
      <c r="AL17" s="17"/>
    </row>
    <row r="18" spans="2:38" x14ac:dyDescent="0.3">
      <c r="B18" s="7" t="str">
        <f>CHOOSE(Contents!$A$1,Support!B132,Support!C132)</f>
        <v>Other operating income</v>
      </c>
      <c r="D18" s="31"/>
      <c r="E18" s="16"/>
      <c r="F18" s="14"/>
      <c r="G18" s="14"/>
      <c r="H18" s="14"/>
      <c r="I18" s="14"/>
      <c r="J18" s="31"/>
      <c r="L18" s="14"/>
      <c r="M18" s="14"/>
      <c r="N18" s="14"/>
      <c r="O18" s="14"/>
      <c r="P18" s="31"/>
      <c r="Q18" s="241"/>
      <c r="R18" s="14"/>
      <c r="S18" s="14">
        <v>233</v>
      </c>
      <c r="T18" s="14">
        <f t="shared" si="2"/>
        <v>243</v>
      </c>
      <c r="U18" s="17"/>
      <c r="V18" s="14">
        <v>178</v>
      </c>
      <c r="W18" s="14">
        <v>243</v>
      </c>
      <c r="X18" s="14">
        <v>494</v>
      </c>
      <c r="Y18" s="14">
        <v>761</v>
      </c>
      <c r="Z18" s="17"/>
      <c r="AA18" s="17"/>
      <c r="AB18" s="17"/>
      <c r="AC18" s="17"/>
      <c r="AD18" s="17"/>
      <c r="AE18" s="17"/>
      <c r="AF18" s="17"/>
      <c r="AG18" s="17"/>
      <c r="AH18" s="17"/>
      <c r="AI18" s="17"/>
      <c r="AJ18" s="17"/>
      <c r="AK18" s="17"/>
      <c r="AL18" s="17"/>
    </row>
    <row r="19" spans="2:38" x14ac:dyDescent="0.3">
      <c r="B19" s="7" t="str">
        <f>CHOOSE(Contents!$A$1,Support!B133,Support!C133)</f>
        <v>Other operating expenses</v>
      </c>
      <c r="D19" s="31">
        <f>-3371-246</f>
        <v>-3617</v>
      </c>
      <c r="E19" s="16"/>
      <c r="F19" s="14">
        <v>-804</v>
      </c>
      <c r="G19" s="14">
        <v>-1039</v>
      </c>
      <c r="H19" s="14">
        <f>-155-784</f>
        <v>-939</v>
      </c>
      <c r="I19" s="14">
        <v>-713</v>
      </c>
      <c r="J19" s="31">
        <f>-3073-422</f>
        <v>-3495</v>
      </c>
      <c r="L19" s="14">
        <v>-409</v>
      </c>
      <c r="M19" s="14">
        <v>-1434</v>
      </c>
      <c r="N19" s="14">
        <v>-1195</v>
      </c>
      <c r="O19" s="14">
        <v>-1972</v>
      </c>
      <c r="P19" s="31">
        <v>-5010</v>
      </c>
      <c r="Q19" s="241"/>
      <c r="R19" s="14">
        <v>-1344</v>
      </c>
      <c r="S19" s="14">
        <v>-1313</v>
      </c>
      <c r="T19" s="14">
        <f t="shared" si="2"/>
        <v>-953</v>
      </c>
      <c r="U19" s="17"/>
      <c r="V19" s="14">
        <v>-1143</v>
      </c>
      <c r="W19" s="14">
        <v>-953</v>
      </c>
      <c r="X19" s="14">
        <v>-2879</v>
      </c>
      <c r="Y19" s="14">
        <v>-3207</v>
      </c>
      <c r="Z19" s="17"/>
      <c r="AA19" s="17"/>
      <c r="AB19" s="17"/>
      <c r="AC19" s="17"/>
      <c r="AD19" s="17"/>
      <c r="AE19" s="17"/>
      <c r="AF19" s="17"/>
      <c r="AG19" s="17"/>
      <c r="AH19" s="17"/>
      <c r="AI19" s="17"/>
      <c r="AJ19" s="17"/>
      <c r="AK19" s="17"/>
      <c r="AL19" s="17"/>
    </row>
    <row r="20" spans="2:38" ht="13" x14ac:dyDescent="0.3">
      <c r="B20" s="8" t="str">
        <f>CHOOSE(Contents!$A$1,Support!B134,Support!C134)</f>
        <v>Total operating expenses, net</v>
      </c>
      <c r="D20" s="33">
        <v>-68036</v>
      </c>
      <c r="E20" s="16"/>
      <c r="F20" s="29">
        <v>-17045</v>
      </c>
      <c r="G20" s="29">
        <v>-18631</v>
      </c>
      <c r="H20" s="29">
        <v>-19605</v>
      </c>
      <c r="I20" s="29">
        <v>-25982</v>
      </c>
      <c r="J20" s="33">
        <v>-81263</v>
      </c>
      <c r="L20" s="29">
        <v>-22550</v>
      </c>
      <c r="M20" s="29">
        <v>-24239</v>
      </c>
      <c r="N20" s="29">
        <v>-21953</v>
      </c>
      <c r="O20" s="29">
        <v>-27872</v>
      </c>
      <c r="P20" s="33">
        <v>-96614</v>
      </c>
      <c r="Q20" s="241"/>
      <c r="R20" s="29">
        <f>SUM(R13:R19)</f>
        <v>-32116</v>
      </c>
      <c r="S20" s="29">
        <f>SUM(S13:S19)</f>
        <v>-27264</v>
      </c>
      <c r="T20" s="29">
        <f t="shared" si="2"/>
        <v>-16222</v>
      </c>
      <c r="U20" s="17"/>
      <c r="V20" s="29">
        <f t="shared" ref="V20:Y20" si="3">SUM(V13:V19)</f>
        <v>-14845</v>
      </c>
      <c r="W20" s="29">
        <f t="shared" si="3"/>
        <v>-16222</v>
      </c>
      <c r="X20" s="29">
        <f t="shared" si="3"/>
        <v>-44752</v>
      </c>
      <c r="Y20" s="29">
        <f t="shared" si="3"/>
        <v>-55595</v>
      </c>
      <c r="Z20" s="17"/>
      <c r="AA20" s="17"/>
      <c r="AB20" s="17"/>
      <c r="AC20" s="17"/>
      <c r="AD20" s="17"/>
      <c r="AE20" s="17"/>
      <c r="AF20" s="17"/>
      <c r="AG20" s="17"/>
      <c r="AH20" s="17"/>
      <c r="AI20" s="17"/>
      <c r="AJ20" s="17"/>
      <c r="AK20" s="17"/>
      <c r="AL20" s="17"/>
    </row>
    <row r="21" spans="2:38" ht="13" x14ac:dyDescent="0.3">
      <c r="B21" s="7"/>
      <c r="D21" s="15"/>
      <c r="E21" s="15"/>
      <c r="F21" s="14"/>
      <c r="G21" s="14"/>
      <c r="H21" s="14"/>
      <c r="I21" s="14"/>
      <c r="J21" s="15"/>
      <c r="L21" s="14"/>
      <c r="M21" s="14"/>
      <c r="N21" s="14"/>
      <c r="O21" s="14"/>
      <c r="P21" s="15"/>
      <c r="Q21" s="241"/>
      <c r="R21" s="14"/>
      <c r="S21" s="14"/>
      <c r="T21" s="14"/>
      <c r="U21" s="17"/>
      <c r="V21" s="17"/>
      <c r="W21" s="17"/>
      <c r="X21" s="17"/>
      <c r="Y21" s="17"/>
      <c r="Z21" s="17"/>
      <c r="AA21" s="17"/>
      <c r="AB21" s="17"/>
      <c r="AC21" s="17"/>
      <c r="AD21" s="17"/>
      <c r="AE21" s="17"/>
      <c r="AF21" s="17"/>
      <c r="AG21" s="17"/>
      <c r="AH21" s="17"/>
      <c r="AI21" s="17"/>
      <c r="AJ21" s="17"/>
      <c r="AK21" s="17"/>
      <c r="AL21" s="17"/>
    </row>
    <row r="22" spans="2:38" s="243" customFormat="1" ht="13" x14ac:dyDescent="0.3">
      <c r="B22" s="7" t="str">
        <f>CHOOSE(Contents!$A$1,Support!B136,Support!C136)</f>
        <v>Depreciation and amortisation</v>
      </c>
      <c r="C22" s="3"/>
      <c r="D22" s="31">
        <v>-12771</v>
      </c>
      <c r="E22" s="19"/>
      <c r="F22" s="14">
        <v>-3383</v>
      </c>
      <c r="G22" s="14">
        <v>-3565</v>
      </c>
      <c r="H22" s="14">
        <v>-3578</v>
      </c>
      <c r="I22" s="14">
        <v>-4612</v>
      </c>
      <c r="J22" s="31">
        <v>-15138</v>
      </c>
      <c r="K22" s="3"/>
      <c r="L22" s="14">
        <v>-4430</v>
      </c>
      <c r="M22" s="14">
        <v>-4413</v>
      </c>
      <c r="N22" s="14">
        <v>-4562</v>
      </c>
      <c r="O22" s="14">
        <v>-4966</v>
      </c>
      <c r="P22" s="31">
        <v>-18371</v>
      </c>
      <c r="Q22" s="242"/>
      <c r="R22" s="14">
        <v>-5272</v>
      </c>
      <c r="S22" s="14">
        <v>-4815</v>
      </c>
      <c r="T22" s="14">
        <f t="shared" ref="T22:T27" si="4">W22</f>
        <v>-4413</v>
      </c>
      <c r="U22" s="17"/>
      <c r="V22" s="14">
        <v>-4036</v>
      </c>
      <c r="W22" s="14">
        <v>-4413</v>
      </c>
      <c r="X22" s="14">
        <v>-11836</v>
      </c>
      <c r="Y22" s="14">
        <v>-13302</v>
      </c>
      <c r="Z22" s="17"/>
      <c r="AA22" s="17"/>
      <c r="AB22" s="17"/>
      <c r="AC22" s="17"/>
      <c r="AD22" s="17"/>
      <c r="AE22" s="17"/>
      <c r="AF22" s="17"/>
      <c r="AG22" s="17"/>
      <c r="AH22" s="17"/>
      <c r="AI22" s="17"/>
      <c r="AJ22" s="17"/>
      <c r="AK22" s="17"/>
      <c r="AL22" s="17"/>
    </row>
    <row r="23" spans="2:38" s="243" customFormat="1" ht="13" x14ac:dyDescent="0.3">
      <c r="B23" s="7" t="str">
        <f>CHOOSE(Contents!$A$1,Support!B137,Support!C137)</f>
        <v>Impairment of intangible assets</v>
      </c>
      <c r="C23" s="3"/>
      <c r="D23" s="31">
        <v>-832</v>
      </c>
      <c r="E23" s="19"/>
      <c r="F23" s="14">
        <v>0</v>
      </c>
      <c r="G23" s="14">
        <v>0</v>
      </c>
      <c r="H23" s="14">
        <v>0</v>
      </c>
      <c r="I23" s="14">
        <v>-285</v>
      </c>
      <c r="J23" s="31">
        <v>-285</v>
      </c>
      <c r="K23" s="3"/>
      <c r="L23" s="14"/>
      <c r="M23" s="14"/>
      <c r="N23" s="14"/>
      <c r="O23" s="14">
        <v>-1714</v>
      </c>
      <c r="P23" s="31">
        <v>-1714</v>
      </c>
      <c r="R23" s="14">
        <v>-1009</v>
      </c>
      <c r="S23" s="14">
        <v>0</v>
      </c>
      <c r="T23" s="14">
        <f t="shared" si="4"/>
        <v>-43</v>
      </c>
      <c r="U23" s="17"/>
      <c r="V23" s="14">
        <v>0</v>
      </c>
      <c r="W23" s="14">
        <v>-43</v>
      </c>
      <c r="X23" s="14">
        <v>0</v>
      </c>
      <c r="Y23" s="14">
        <v>-1052</v>
      </c>
      <c r="Z23" s="17"/>
      <c r="AA23" s="17"/>
      <c r="AB23" s="17"/>
      <c r="AC23" s="17"/>
      <c r="AD23" s="17"/>
      <c r="AE23" s="17"/>
      <c r="AF23" s="17"/>
      <c r="AG23" s="17"/>
      <c r="AH23" s="17"/>
      <c r="AI23" s="17"/>
      <c r="AJ23" s="17"/>
      <c r="AK23" s="17"/>
      <c r="AL23" s="17"/>
    </row>
    <row r="24" spans="2:38" ht="13" x14ac:dyDescent="0.3">
      <c r="B24" s="7" t="str">
        <f>CHOOSE(Contents!$A$1,Support!B138,Support!C138)</f>
        <v>Share of loss of equity accounted associates and joint ventures</v>
      </c>
      <c r="D24" s="31">
        <v>-1691</v>
      </c>
      <c r="E24" s="18"/>
      <c r="F24" s="14">
        <v>-2823</v>
      </c>
      <c r="G24" s="14">
        <v>-2518</v>
      </c>
      <c r="H24" s="14">
        <v>-4986</v>
      </c>
      <c r="I24" s="14">
        <v>-9565</v>
      </c>
      <c r="J24" s="31">
        <v>-19892</v>
      </c>
      <c r="L24" s="14">
        <v>-3289</v>
      </c>
      <c r="M24" s="14">
        <v>-5441</v>
      </c>
      <c r="N24" s="14">
        <v>-5451</v>
      </c>
      <c r="O24" s="14">
        <v>-6986</v>
      </c>
      <c r="P24" s="31">
        <v>-21167</v>
      </c>
      <c r="Q24" s="242"/>
      <c r="R24" s="14">
        <v>-10568</v>
      </c>
      <c r="S24" s="14">
        <v>-3906</v>
      </c>
      <c r="T24" s="14">
        <f t="shared" si="4"/>
        <v>-2353</v>
      </c>
      <c r="U24" s="17"/>
      <c r="V24" s="14">
        <v>-5451</v>
      </c>
      <c r="W24" s="14">
        <v>-2353</v>
      </c>
      <c r="X24" s="14">
        <v>-14181</v>
      </c>
      <c r="Y24" s="14">
        <v>-16827</v>
      </c>
      <c r="Z24" s="17"/>
      <c r="AA24" s="17"/>
      <c r="AB24" s="17"/>
      <c r="AC24" s="17"/>
      <c r="AD24" s="17"/>
      <c r="AE24" s="17"/>
      <c r="AF24" s="17"/>
      <c r="AG24" s="17"/>
      <c r="AH24" s="17"/>
      <c r="AI24" s="17"/>
      <c r="AJ24" s="17"/>
      <c r="AK24" s="17"/>
      <c r="AL24" s="17"/>
    </row>
    <row r="25" spans="2:38" ht="13" x14ac:dyDescent="0.3">
      <c r="B25" s="7" t="str">
        <f>CHOOSE(Contents!$A$1,Support!B139,Support!C139)</f>
        <v>Finance income</v>
      </c>
      <c r="D25" s="31">
        <v>585</v>
      </c>
      <c r="E25" s="20"/>
      <c r="F25" s="14">
        <v>119</v>
      </c>
      <c r="G25" s="14">
        <v>85</v>
      </c>
      <c r="H25" s="14">
        <v>76</v>
      </c>
      <c r="I25" s="14">
        <v>56</v>
      </c>
      <c r="J25" s="31">
        <v>336</v>
      </c>
      <c r="L25" s="14">
        <v>130</v>
      </c>
      <c r="M25" s="14">
        <v>246</v>
      </c>
      <c r="N25" s="14">
        <v>340</v>
      </c>
      <c r="O25" s="14">
        <v>253</v>
      </c>
      <c r="P25" s="31">
        <v>969</v>
      </c>
      <c r="Q25" s="242"/>
      <c r="R25" s="14">
        <v>256</v>
      </c>
      <c r="S25" s="14">
        <v>341</v>
      </c>
      <c r="T25" s="14">
        <f t="shared" si="4"/>
        <v>1779</v>
      </c>
      <c r="U25" s="17"/>
      <c r="V25" s="14">
        <v>339</v>
      </c>
      <c r="W25" s="14">
        <v>1779</v>
      </c>
      <c r="X25" s="14">
        <v>715</v>
      </c>
      <c r="Y25" s="14">
        <v>2299</v>
      </c>
      <c r="Z25" s="17"/>
      <c r="AA25" s="17"/>
      <c r="AB25" s="17"/>
      <c r="AC25" s="17"/>
      <c r="AD25" s="17"/>
      <c r="AE25" s="17"/>
      <c r="AF25" s="17"/>
      <c r="AG25" s="17"/>
      <c r="AH25" s="17"/>
      <c r="AI25" s="17"/>
      <c r="AJ25" s="17"/>
      <c r="AK25" s="17"/>
      <c r="AL25" s="17"/>
    </row>
    <row r="26" spans="2:38" ht="13" x14ac:dyDescent="0.3">
      <c r="B26" s="7" t="str">
        <f>CHOOSE(Contents!$A$1,Support!B140,Support!C140)</f>
        <v>Finance expenses</v>
      </c>
      <c r="D26" s="31">
        <v>-1459</v>
      </c>
      <c r="E26" s="20"/>
      <c r="F26" s="14">
        <v>-611</v>
      </c>
      <c r="G26" s="14">
        <v>-630</v>
      </c>
      <c r="H26" s="14">
        <v>-627</v>
      </c>
      <c r="I26" s="14">
        <v>-1101</v>
      </c>
      <c r="J26" s="31">
        <v>-2969</v>
      </c>
      <c r="L26" s="14">
        <v>-962</v>
      </c>
      <c r="M26" s="14">
        <v>-955</v>
      </c>
      <c r="N26" s="14">
        <v>-993</v>
      </c>
      <c r="O26" s="14">
        <v>-1343</v>
      </c>
      <c r="P26" s="31">
        <v>-4253</v>
      </c>
      <c r="Q26" s="242"/>
      <c r="R26" s="14">
        <v>-6757</v>
      </c>
      <c r="S26" s="14">
        <v>-1552</v>
      </c>
      <c r="T26" s="14">
        <f t="shared" si="4"/>
        <v>-1909</v>
      </c>
      <c r="U26" s="17"/>
      <c r="V26" s="14">
        <v>-987</v>
      </c>
      <c r="W26" s="14">
        <v>-1909</v>
      </c>
      <c r="X26" s="14">
        <v>-2891</v>
      </c>
      <c r="Y26" s="14">
        <v>-10210</v>
      </c>
      <c r="Z26" s="17"/>
      <c r="AA26" s="17"/>
      <c r="AB26" s="17"/>
      <c r="AC26" s="17"/>
      <c r="AD26" s="17"/>
      <c r="AE26" s="17"/>
      <c r="AF26" s="17"/>
      <c r="AG26" s="17"/>
      <c r="AH26" s="17"/>
      <c r="AI26" s="17"/>
      <c r="AJ26" s="17"/>
      <c r="AK26" s="17"/>
      <c r="AL26" s="17"/>
    </row>
    <row r="27" spans="2:38" ht="13" x14ac:dyDescent="0.3">
      <c r="B27" s="7" t="str">
        <f>CHOOSE(Contents!$A$1,Support!B141,Support!C141)</f>
        <v>Other non-operating gain/(loss)</v>
      </c>
      <c r="D27" s="31">
        <v>-10</v>
      </c>
      <c r="E27" s="20"/>
      <c r="F27" s="14">
        <v>-11</v>
      </c>
      <c r="G27" s="14">
        <v>49</v>
      </c>
      <c r="H27" s="14">
        <v>-15</v>
      </c>
      <c r="I27" s="14">
        <v>-186</v>
      </c>
      <c r="J27" s="31">
        <v>-163</v>
      </c>
      <c r="L27" s="14">
        <v>39</v>
      </c>
      <c r="M27" s="14">
        <v>-61</v>
      </c>
      <c r="N27" s="14">
        <v>47</v>
      </c>
      <c r="O27" s="14">
        <v>-222</v>
      </c>
      <c r="P27" s="31">
        <v>-197</v>
      </c>
      <c r="Q27" s="242"/>
      <c r="R27" s="14">
        <v>-85</v>
      </c>
      <c r="S27" s="14">
        <v>141</v>
      </c>
      <c r="T27" s="14">
        <f t="shared" si="4"/>
        <v>-82</v>
      </c>
      <c r="U27" s="17"/>
      <c r="V27" s="14">
        <v>47</v>
      </c>
      <c r="W27" s="14">
        <v>-82</v>
      </c>
      <c r="X27" s="14">
        <v>25</v>
      </c>
      <c r="Y27" s="14">
        <v>-37</v>
      </c>
      <c r="Z27" s="17"/>
      <c r="AA27" s="17"/>
      <c r="AB27" s="17"/>
      <c r="AC27" s="17"/>
      <c r="AD27" s="17"/>
      <c r="AE27" s="17"/>
      <c r="AF27" s="17"/>
      <c r="AG27" s="17"/>
      <c r="AH27" s="17"/>
      <c r="AI27" s="17"/>
      <c r="AJ27" s="17"/>
      <c r="AK27" s="17"/>
      <c r="AL27" s="17"/>
    </row>
    <row r="28" spans="2:38" ht="13" x14ac:dyDescent="0.3">
      <c r="B28" s="7" t="str">
        <f>CHOOSE(Contents!$A$1,Support!B142,Support!C142)</f>
        <v>Gain on joint ventures formation</v>
      </c>
      <c r="D28" s="31">
        <v>15855</v>
      </c>
      <c r="E28" s="20"/>
      <c r="F28" s="14">
        <v>0</v>
      </c>
      <c r="G28" s="14">
        <v>0</v>
      </c>
      <c r="H28" s="14">
        <v>0</v>
      </c>
      <c r="I28" s="14">
        <f t="shared" ref="I28" si="5">J28-SUM(F28:H28)</f>
        <v>0</v>
      </c>
      <c r="J28" s="31">
        <v>0</v>
      </c>
      <c r="L28" s="14">
        <v>0</v>
      </c>
      <c r="M28" s="14">
        <v>0</v>
      </c>
      <c r="N28" s="14">
        <v>0</v>
      </c>
      <c r="O28" s="14">
        <v>0</v>
      </c>
      <c r="P28" s="31" t="s">
        <v>23</v>
      </c>
      <c r="Q28" s="242"/>
      <c r="R28" s="14">
        <v>0</v>
      </c>
      <c r="T28" s="14">
        <f t="shared" ref="T28:T40" si="6">W28</f>
        <v>0</v>
      </c>
      <c r="U28" s="17"/>
      <c r="V28" s="14"/>
      <c r="W28" s="14"/>
      <c r="X28" s="14"/>
      <c r="Y28" s="14"/>
      <c r="Z28" s="17"/>
      <c r="AA28" s="17"/>
      <c r="AB28" s="17"/>
      <c r="AC28" s="17"/>
      <c r="AD28" s="17"/>
      <c r="AE28" s="17"/>
      <c r="AF28" s="17"/>
      <c r="AG28" s="17"/>
      <c r="AH28" s="17"/>
      <c r="AI28" s="17"/>
      <c r="AJ28" s="17"/>
      <c r="AK28" s="17"/>
      <c r="AL28" s="17"/>
    </row>
    <row r="29" spans="2:38" ht="13" x14ac:dyDescent="0.3">
      <c r="B29" s="7" t="str">
        <f>CHOOSE(Contents!$A$1,Support!B143,Support!C143)</f>
        <v>Goodwill impairment</v>
      </c>
      <c r="D29" s="31">
        <v>-4380</v>
      </c>
      <c r="E29" s="21"/>
      <c r="F29" s="14">
        <v>-6430</v>
      </c>
      <c r="G29" s="14">
        <v>0</v>
      </c>
      <c r="H29" s="14"/>
      <c r="I29" s="14">
        <v>-620</v>
      </c>
      <c r="J29" s="31">
        <v>-7050</v>
      </c>
      <c r="L29" s="14">
        <v>0</v>
      </c>
      <c r="M29" s="14">
        <v>0</v>
      </c>
      <c r="N29" s="14"/>
      <c r="O29" s="14">
        <v>0</v>
      </c>
      <c r="P29" s="31">
        <v>0</v>
      </c>
      <c r="Q29" s="242"/>
      <c r="R29" s="14">
        <v>-9256</v>
      </c>
      <c r="S29" s="14">
        <v>0</v>
      </c>
      <c r="T29" s="14">
        <f t="shared" si="6"/>
        <v>-425</v>
      </c>
      <c r="U29" s="17"/>
      <c r="V29" s="14">
        <v>0</v>
      </c>
      <c r="W29" s="14">
        <v>-425</v>
      </c>
      <c r="X29" s="14">
        <v>0</v>
      </c>
      <c r="Y29" s="14">
        <v>-9681</v>
      </c>
      <c r="Z29" s="17"/>
      <c r="AA29" s="17"/>
      <c r="AB29" s="17"/>
      <c r="AC29" s="17"/>
      <c r="AD29" s="17"/>
      <c r="AE29" s="17"/>
      <c r="AF29" s="17"/>
      <c r="AG29" s="17"/>
      <c r="AH29" s="17"/>
      <c r="AI29" s="17"/>
      <c r="AJ29" s="17"/>
      <c r="AK29" s="17"/>
      <c r="AL29" s="17"/>
    </row>
    <row r="30" spans="2:38" ht="13" x14ac:dyDescent="0.3">
      <c r="B30" s="7" t="str">
        <f>CHOOSE(Contents!$A$1,Support!B144,Support!C144)</f>
        <v>Net gain/(loss) on financial assets and liabilities at fair value through profit or loss</v>
      </c>
      <c r="D30" s="31">
        <v>-758</v>
      </c>
      <c r="E30" s="20"/>
      <c r="F30" s="14">
        <v>170</v>
      </c>
      <c r="G30" s="14">
        <v>-584</v>
      </c>
      <c r="H30" s="14">
        <v>3939</v>
      </c>
      <c r="I30" s="14">
        <v>1756</v>
      </c>
      <c r="J30" s="31">
        <v>5281</v>
      </c>
      <c r="L30" s="14">
        <v>1299</v>
      </c>
      <c r="M30" s="14">
        <v>26</v>
      </c>
      <c r="N30" s="14">
        <v>698</v>
      </c>
      <c r="O30" s="14">
        <v>677</v>
      </c>
      <c r="P30" s="31">
        <v>2700</v>
      </c>
      <c r="Q30" s="242"/>
      <c r="R30" s="14">
        <v>-4440</v>
      </c>
      <c r="S30" s="14">
        <v>-3676</v>
      </c>
      <c r="T30" s="14">
        <f t="shared" si="6"/>
        <v>-1602</v>
      </c>
      <c r="U30" s="17"/>
      <c r="V30" s="14">
        <v>753</v>
      </c>
      <c r="W30" s="14">
        <v>-1602</v>
      </c>
      <c r="X30" s="14">
        <v>2078</v>
      </c>
      <c r="Y30" s="14">
        <v>-9079</v>
      </c>
      <c r="Z30" s="17"/>
      <c r="AA30" s="17"/>
      <c r="AB30" s="17"/>
      <c r="AC30" s="17"/>
      <c r="AD30" s="17"/>
      <c r="AE30" s="17"/>
      <c r="AF30" s="17"/>
      <c r="AG30" s="17"/>
      <c r="AH30" s="17"/>
      <c r="AI30" s="17"/>
      <c r="AJ30" s="17"/>
      <c r="AK30" s="17"/>
      <c r="AL30" s="17"/>
    </row>
    <row r="31" spans="2:38" ht="13" x14ac:dyDescent="0.3">
      <c r="B31" s="7" t="str">
        <f>CHOOSE(Contents!$A$1,Support!B145,Support!C145)</f>
        <v>Net gain on loss of control in subsidiaries</v>
      </c>
      <c r="D31" s="31">
        <v>0</v>
      </c>
      <c r="E31" s="20"/>
      <c r="F31" s="14">
        <v>0</v>
      </c>
      <c r="G31" s="14">
        <v>0</v>
      </c>
      <c r="H31" s="14">
        <v>0</v>
      </c>
      <c r="I31" s="14">
        <v>1437</v>
      </c>
      <c r="J31" s="31">
        <v>1437</v>
      </c>
      <c r="L31" s="14"/>
      <c r="M31" s="14"/>
      <c r="N31" s="14">
        <v>0</v>
      </c>
      <c r="O31" s="14">
        <v>0</v>
      </c>
      <c r="P31" s="31">
        <v>0</v>
      </c>
      <c r="Q31" s="242"/>
      <c r="R31" s="14">
        <v>0</v>
      </c>
      <c r="S31" s="14">
        <v>0</v>
      </c>
      <c r="T31" s="14">
        <f t="shared" si="6"/>
        <v>0</v>
      </c>
      <c r="U31" s="17"/>
      <c r="V31" s="14">
        <v>0</v>
      </c>
      <c r="W31" s="14">
        <v>0</v>
      </c>
      <c r="X31" s="14">
        <v>0</v>
      </c>
      <c r="Y31" s="14">
        <v>0</v>
      </c>
      <c r="Z31" s="17"/>
      <c r="AA31" s="17"/>
      <c r="AB31" s="17"/>
      <c r="AC31" s="17"/>
      <c r="AD31" s="17"/>
      <c r="AE31" s="17"/>
      <c r="AF31" s="17"/>
      <c r="AG31" s="17"/>
      <c r="AH31" s="17"/>
      <c r="AI31" s="17"/>
      <c r="AJ31" s="17"/>
      <c r="AK31" s="17"/>
      <c r="AL31" s="17"/>
    </row>
    <row r="32" spans="2:38" ht="13" x14ac:dyDescent="0.3">
      <c r="B32" s="7" t="str">
        <f>CHOOSE(Contents!$A$1,Support!B146,Support!C146)</f>
        <v xml:space="preserve">Reversal of impairment / (impairment) of equity accounted associates </v>
      </c>
      <c r="D32" s="31">
        <v>60</v>
      </c>
      <c r="E32" s="21"/>
      <c r="F32" s="14">
        <v>-222</v>
      </c>
      <c r="G32" s="14">
        <v>-38</v>
      </c>
      <c r="H32" s="14">
        <v>0</v>
      </c>
      <c r="I32" s="14">
        <v>0</v>
      </c>
      <c r="J32" s="31">
        <v>-260</v>
      </c>
      <c r="L32" s="14">
        <v>0</v>
      </c>
      <c r="M32" s="14">
        <v>0</v>
      </c>
      <c r="N32" s="14"/>
      <c r="O32" s="14">
        <v>-559</v>
      </c>
      <c r="P32" s="31">
        <v>-559</v>
      </c>
      <c r="Q32" s="242"/>
      <c r="R32" s="14">
        <v>-12825</v>
      </c>
      <c r="S32" s="14"/>
      <c r="T32" s="14">
        <f t="shared" si="6"/>
        <v>-792</v>
      </c>
      <c r="U32" s="17"/>
      <c r="V32" s="14">
        <v>0</v>
      </c>
      <c r="W32" s="14">
        <v>-792</v>
      </c>
      <c r="X32" s="14">
        <v>0</v>
      </c>
      <c r="Y32" s="14">
        <v>-13617</v>
      </c>
      <c r="Z32" s="17"/>
      <c r="AA32" s="17"/>
      <c r="AB32" s="17"/>
      <c r="AC32" s="17"/>
      <c r="AD32" s="17"/>
      <c r="AE32" s="17"/>
      <c r="AF32" s="17"/>
      <c r="AG32" s="17"/>
      <c r="AH32" s="17"/>
      <c r="AI32" s="17"/>
      <c r="AJ32" s="17"/>
      <c r="AK32" s="17"/>
      <c r="AL32" s="17"/>
    </row>
    <row r="33" spans="2:38" ht="13" x14ac:dyDescent="0.3">
      <c r="B33" s="7" t="str">
        <f>CHOOSE(Contents!$A$1,Support!B147,Support!C147)</f>
        <v>Net (loss)/gain on disposal of intangible assets</v>
      </c>
      <c r="D33" s="31">
        <v>418</v>
      </c>
      <c r="E33" s="21"/>
      <c r="F33" s="14"/>
      <c r="G33" s="14">
        <v>0</v>
      </c>
      <c r="H33" s="14">
        <v>0</v>
      </c>
      <c r="I33" s="14">
        <v>-124</v>
      </c>
      <c r="J33" s="31">
        <v>-124</v>
      </c>
      <c r="L33" s="14"/>
      <c r="M33" s="14"/>
      <c r="N33" s="14"/>
      <c r="O33" s="14">
        <v>0</v>
      </c>
      <c r="P33" s="31">
        <v>0</v>
      </c>
      <c r="Q33" s="242"/>
      <c r="R33" s="14">
        <v>0</v>
      </c>
      <c r="T33" s="14">
        <f t="shared" si="6"/>
        <v>0</v>
      </c>
      <c r="U33" s="17"/>
      <c r="V33" s="14">
        <v>0</v>
      </c>
      <c r="W33" s="14">
        <v>0</v>
      </c>
      <c r="X33" s="14">
        <v>0</v>
      </c>
      <c r="Y33" s="14">
        <v>0</v>
      </c>
      <c r="Z33" s="17"/>
      <c r="AA33" s="17"/>
      <c r="AB33" s="17"/>
      <c r="AC33" s="17"/>
      <c r="AD33" s="17"/>
      <c r="AE33" s="17"/>
      <c r="AF33" s="17"/>
      <c r="AG33" s="17"/>
      <c r="AH33" s="17"/>
      <c r="AI33" s="17"/>
      <c r="AJ33" s="17"/>
      <c r="AK33" s="17"/>
      <c r="AL33" s="17"/>
    </row>
    <row r="34" spans="2:38" ht="13" x14ac:dyDescent="0.3">
      <c r="B34" s="7" t="str">
        <f>CHOOSE(Contents!$A$1,Support!B148,Support!C148)</f>
        <v>Gain on remeasurement of previously held interest in equity accounted associate</v>
      </c>
      <c r="D34" s="31">
        <v>324</v>
      </c>
      <c r="E34" s="22"/>
      <c r="F34" s="14">
        <v>46</v>
      </c>
      <c r="G34" s="14">
        <v>0</v>
      </c>
      <c r="H34" s="14">
        <v>0</v>
      </c>
      <c r="I34" s="14">
        <v>0</v>
      </c>
      <c r="J34" s="31">
        <v>46</v>
      </c>
      <c r="L34" s="14">
        <v>0</v>
      </c>
      <c r="M34" s="14">
        <v>0</v>
      </c>
      <c r="N34" s="14">
        <v>305</v>
      </c>
      <c r="O34" s="14">
        <v>0</v>
      </c>
      <c r="P34" s="31">
        <v>305</v>
      </c>
      <c r="Q34" s="242"/>
      <c r="R34" s="14">
        <v>0</v>
      </c>
      <c r="T34" s="14">
        <f t="shared" si="6"/>
        <v>24186</v>
      </c>
      <c r="U34" s="17"/>
      <c r="V34" s="14">
        <v>305</v>
      </c>
      <c r="W34" s="14">
        <v>24186</v>
      </c>
      <c r="X34" s="14">
        <v>305</v>
      </c>
      <c r="Y34" s="14">
        <v>24186</v>
      </c>
      <c r="Z34" s="17"/>
      <c r="AA34" s="17"/>
      <c r="AB34" s="17"/>
      <c r="AC34" s="17"/>
      <c r="AD34" s="17"/>
      <c r="AE34" s="17"/>
      <c r="AF34" s="17"/>
      <c r="AG34" s="17"/>
      <c r="AH34" s="17"/>
      <c r="AI34" s="17"/>
      <c r="AJ34" s="17"/>
      <c r="AK34" s="17"/>
      <c r="AL34" s="17"/>
    </row>
    <row r="35" spans="2:38" ht="13" x14ac:dyDescent="0.3">
      <c r="B35" s="7" t="str">
        <f>CHOOSE(Contents!$A$1,Support!B149,Support!C149)</f>
        <v>Loss on remeasurement of financial instruments</v>
      </c>
      <c r="D35" s="31">
        <v>-138</v>
      </c>
      <c r="E35" s="20"/>
      <c r="F35" s="14">
        <v>-109</v>
      </c>
      <c r="G35" s="14">
        <v>-68</v>
      </c>
      <c r="H35" s="14">
        <v>-53</v>
      </c>
      <c r="I35" s="14">
        <v>-97</v>
      </c>
      <c r="J35" s="31">
        <v>-327</v>
      </c>
      <c r="L35" s="14">
        <v>-174</v>
      </c>
      <c r="M35" s="14">
        <v>-124</v>
      </c>
      <c r="N35" s="14">
        <v>-116</v>
      </c>
      <c r="O35" s="14">
        <v>-429</v>
      </c>
      <c r="P35" s="31">
        <v>-843</v>
      </c>
      <c r="Q35" s="242"/>
      <c r="R35" s="14">
        <v>-150</v>
      </c>
      <c r="S35" s="14">
        <v>-1</v>
      </c>
      <c r="T35" s="14">
        <f t="shared" si="6"/>
        <v>-94</v>
      </c>
      <c r="U35" s="17"/>
      <c r="V35" s="14">
        <v>-92</v>
      </c>
      <c r="W35" s="14">
        <v>-94</v>
      </c>
      <c r="X35" s="14">
        <v>-390</v>
      </c>
      <c r="Y35" s="14">
        <v>-119</v>
      </c>
      <c r="Z35" s="17"/>
      <c r="AA35" s="17"/>
      <c r="AB35" s="17"/>
      <c r="AC35" s="17"/>
      <c r="AD35" s="17"/>
      <c r="AE35" s="17"/>
      <c r="AF35" s="17"/>
      <c r="AG35" s="17"/>
      <c r="AH35" s="17"/>
      <c r="AI35" s="17"/>
      <c r="AJ35" s="17"/>
      <c r="AK35" s="17"/>
      <c r="AL35" s="17"/>
    </row>
    <row r="36" spans="2:38" ht="13" x14ac:dyDescent="0.3">
      <c r="B36" s="7" t="str">
        <f>CHOOSE(Contents!$A$1,Support!B150,Support!C150)</f>
        <v>Expected credit loss on restricted cash</v>
      </c>
      <c r="D36" s="31"/>
      <c r="E36" s="20"/>
      <c r="F36" s="14"/>
      <c r="G36" s="14"/>
      <c r="H36" s="14"/>
      <c r="I36" s="14"/>
      <c r="J36" s="31"/>
      <c r="L36" s="14"/>
      <c r="M36" s="14"/>
      <c r="N36" s="14"/>
      <c r="O36" s="14"/>
      <c r="P36" s="31"/>
      <c r="Q36" s="242"/>
      <c r="R36" s="14">
        <v>-3736</v>
      </c>
      <c r="S36" s="14">
        <v>358</v>
      </c>
      <c r="T36" s="14">
        <f t="shared" si="6"/>
        <v>-97</v>
      </c>
      <c r="U36" s="17"/>
      <c r="V36" s="14">
        <v>0</v>
      </c>
      <c r="W36" s="14">
        <v>-97</v>
      </c>
      <c r="X36" s="14">
        <v>0</v>
      </c>
      <c r="Y36" s="14">
        <v>-2162</v>
      </c>
      <c r="Z36" s="17"/>
      <c r="AA36" s="17"/>
      <c r="AB36" s="17"/>
      <c r="AC36" s="17"/>
      <c r="AD36" s="17"/>
      <c r="AE36" s="17"/>
      <c r="AF36" s="17"/>
      <c r="AG36" s="17"/>
      <c r="AH36" s="17"/>
      <c r="AI36" s="17"/>
      <c r="AJ36" s="17"/>
      <c r="AK36" s="17"/>
      <c r="AL36" s="17"/>
    </row>
    <row r="37" spans="2:38" ht="13" x14ac:dyDescent="0.3">
      <c r="B37" s="7" t="str">
        <f>CHOOSE(Contents!$A$1,Support!B151,Support!C151)</f>
        <v>Net foreign exchange gain/(loss)</v>
      </c>
      <c r="D37" s="31">
        <v>-980</v>
      </c>
      <c r="E37" s="22"/>
      <c r="F37" s="14">
        <v>-342</v>
      </c>
      <c r="G37" s="14">
        <v>436</v>
      </c>
      <c r="H37" s="14">
        <v>331</v>
      </c>
      <c r="I37" s="14">
        <v>11</v>
      </c>
      <c r="J37" s="31">
        <v>436</v>
      </c>
      <c r="L37" s="14">
        <v>-600</v>
      </c>
      <c r="M37" s="14">
        <v>812</v>
      </c>
      <c r="N37" s="14">
        <v>-205</v>
      </c>
      <c r="O37" s="14">
        <v>-950</v>
      </c>
      <c r="P37" s="31">
        <v>-943</v>
      </c>
      <c r="Q37" s="242"/>
      <c r="R37" s="14">
        <v>-1724</v>
      </c>
      <c r="S37" s="14">
        <v>14436</v>
      </c>
      <c r="T37" s="14">
        <f t="shared" si="6"/>
        <v>-3924</v>
      </c>
      <c r="U37" s="17"/>
      <c r="V37" s="14">
        <v>-228</v>
      </c>
      <c r="W37" s="14">
        <v>-3924</v>
      </c>
      <c r="X37" s="14">
        <v>-89</v>
      </c>
      <c r="Y37" s="14">
        <v>9164</v>
      </c>
      <c r="Z37" s="17"/>
      <c r="AA37" s="17"/>
      <c r="AB37" s="17"/>
      <c r="AC37" s="17"/>
      <c r="AD37" s="17"/>
      <c r="AE37" s="17"/>
      <c r="AF37" s="17"/>
      <c r="AG37" s="17"/>
      <c r="AH37" s="17"/>
      <c r="AI37" s="17"/>
      <c r="AJ37" s="17"/>
      <c r="AK37" s="17"/>
      <c r="AL37" s="17"/>
    </row>
    <row r="38" spans="2:38" ht="13" x14ac:dyDescent="0.3">
      <c r="B38" s="8" t="str">
        <f>CHOOSE(Contents!$A$1,Support!B152,Support!C152)</f>
        <v>Profit/(loss) before income tax expense</v>
      </c>
      <c r="D38" s="33">
        <v>22279</v>
      </c>
      <c r="E38" s="16"/>
      <c r="F38" s="29">
        <v>-9019</v>
      </c>
      <c r="G38" s="29">
        <v>-2377</v>
      </c>
      <c r="H38" s="29">
        <v>-1</v>
      </c>
      <c r="I38" s="29">
        <v>-7996</v>
      </c>
      <c r="J38" s="33">
        <v>-19393</v>
      </c>
      <c r="L38" s="29">
        <v>-2802</v>
      </c>
      <c r="M38" s="29">
        <v>-4461</v>
      </c>
      <c r="N38" s="29">
        <v>-1849</v>
      </c>
      <c r="O38" s="29">
        <v>-5514</v>
      </c>
      <c r="P38" s="33">
        <v>-14626</v>
      </c>
      <c r="Q38" s="242"/>
      <c r="R38" s="29">
        <f>SUM(R20:R37,R10)</f>
        <v>-57105</v>
      </c>
      <c r="S38" s="29">
        <f>SUM(S20:S37,S10)</f>
        <v>6898</v>
      </c>
      <c r="T38" s="29">
        <f t="shared" si="6"/>
        <v>18128</v>
      </c>
      <c r="U38" s="17"/>
      <c r="V38" s="29">
        <f t="shared" ref="V38:Y38" si="7">SUM(V20:V37,V10)</f>
        <v>-4281</v>
      </c>
      <c r="W38" s="29">
        <f t="shared" si="7"/>
        <v>18128</v>
      </c>
      <c r="X38" s="29">
        <f t="shared" si="7"/>
        <v>-15574</v>
      </c>
      <c r="Y38" s="29">
        <f t="shared" si="7"/>
        <v>-29974</v>
      </c>
      <c r="Z38" s="17"/>
      <c r="AA38" s="17"/>
      <c r="AB38" s="17"/>
      <c r="AC38" s="17"/>
      <c r="AD38" s="17"/>
      <c r="AE38" s="17"/>
      <c r="AF38" s="17"/>
      <c r="AG38" s="17"/>
      <c r="AH38" s="17"/>
      <c r="AI38" s="17"/>
      <c r="AJ38" s="17"/>
      <c r="AK38" s="17"/>
      <c r="AL38" s="17"/>
    </row>
    <row r="39" spans="2:38" ht="13" x14ac:dyDescent="0.3">
      <c r="B39" s="7" t="str">
        <f>CHOOSE(Contents!$A$1,Support!B153,Support!C153)</f>
        <v>Income tax benefit/(expense)</v>
      </c>
      <c r="D39" s="31">
        <v>-3428</v>
      </c>
      <c r="E39" s="21"/>
      <c r="F39" s="14">
        <v>-113</v>
      </c>
      <c r="G39" s="14">
        <v>-380</v>
      </c>
      <c r="H39" s="14">
        <v>-261</v>
      </c>
      <c r="I39" s="14">
        <v>-1079</v>
      </c>
      <c r="J39" s="31">
        <v>-1833</v>
      </c>
      <c r="L39" s="14">
        <v>345</v>
      </c>
      <c r="M39" s="14">
        <v>-516</v>
      </c>
      <c r="N39" s="14">
        <v>-505</v>
      </c>
      <c r="O39" s="14">
        <v>-395</v>
      </c>
      <c r="P39" s="31">
        <v>-1071</v>
      </c>
      <c r="Q39" s="242"/>
      <c r="R39" s="14">
        <v>2198</v>
      </c>
      <c r="S39" s="14">
        <v>-3282</v>
      </c>
      <c r="T39" s="14">
        <f t="shared" si="6"/>
        <v>1222</v>
      </c>
      <c r="U39" s="17"/>
      <c r="V39" s="14">
        <v>-319</v>
      </c>
      <c r="W39" s="14">
        <v>1222</v>
      </c>
      <c r="X39" s="14">
        <v>-368</v>
      </c>
      <c r="Y39" s="14">
        <v>-805</v>
      </c>
      <c r="Z39" s="17"/>
      <c r="AA39" s="17"/>
      <c r="AB39" s="17"/>
      <c r="AC39" s="17"/>
      <c r="AD39" s="17"/>
      <c r="AE39" s="17"/>
      <c r="AF39" s="17"/>
      <c r="AG39" s="17"/>
      <c r="AH39" s="17"/>
      <c r="AI39" s="17"/>
      <c r="AJ39" s="17"/>
      <c r="AK39" s="17"/>
      <c r="AL39" s="17"/>
    </row>
    <row r="40" spans="2:38" ht="13" x14ac:dyDescent="0.3">
      <c r="B40" s="36" t="str">
        <f>CHOOSE(Contents!$A$1,Support!B154,Support!C154)</f>
        <v>Net profit/(loss)</v>
      </c>
      <c r="D40" s="37">
        <v>18851</v>
      </c>
      <c r="E40" s="21"/>
      <c r="F40" s="38">
        <v>-9132</v>
      </c>
      <c r="G40" s="38">
        <v>-2757</v>
      </c>
      <c r="H40" s="38">
        <v>-262</v>
      </c>
      <c r="I40" s="38">
        <v>-9075</v>
      </c>
      <c r="J40" s="37">
        <v>-21226</v>
      </c>
      <c r="L40" s="38">
        <v>-2457</v>
      </c>
      <c r="M40" s="38">
        <v>-4977</v>
      </c>
      <c r="N40" s="38">
        <v>-2354</v>
      </c>
      <c r="O40" s="38">
        <v>-5909</v>
      </c>
      <c r="P40" s="37">
        <v>-15697</v>
      </c>
      <c r="R40" s="38">
        <f>SUM(R38:R39)</f>
        <v>-54907</v>
      </c>
      <c r="S40" s="38">
        <f>SUM(S38:S39)</f>
        <v>3616</v>
      </c>
      <c r="T40" s="38">
        <f t="shared" si="6"/>
        <v>19350</v>
      </c>
      <c r="U40" s="17"/>
      <c r="V40" s="38">
        <f t="shared" ref="V40:Y40" si="8">SUM(V38:V39)</f>
        <v>-4600</v>
      </c>
      <c r="W40" s="38">
        <f t="shared" si="8"/>
        <v>19350</v>
      </c>
      <c r="X40" s="38">
        <f t="shared" si="8"/>
        <v>-15942</v>
      </c>
      <c r="Y40" s="38">
        <f t="shared" si="8"/>
        <v>-30779</v>
      </c>
      <c r="Z40" s="17"/>
      <c r="AA40" s="17"/>
      <c r="AB40" s="17"/>
      <c r="AC40" s="17"/>
      <c r="AD40" s="17"/>
      <c r="AE40" s="17"/>
      <c r="AF40" s="17"/>
      <c r="AG40" s="17"/>
      <c r="AH40" s="17"/>
      <c r="AI40" s="17"/>
      <c r="AJ40" s="17"/>
      <c r="AK40" s="17"/>
      <c r="AL40" s="17"/>
    </row>
    <row r="41" spans="2:38" ht="13" x14ac:dyDescent="0.3">
      <c r="B41" s="232" t="str">
        <f>CHOOSE(Contents!$A$1,Support!B473,Support!C473)</f>
        <v>Discontinued operations</v>
      </c>
      <c r="D41" s="248"/>
      <c r="E41" s="248"/>
      <c r="F41" s="236"/>
      <c r="G41" s="236"/>
      <c r="H41" s="236"/>
      <c r="I41" s="236"/>
      <c r="J41" s="248"/>
      <c r="K41" s="59"/>
      <c r="L41" s="236"/>
      <c r="M41" s="236"/>
      <c r="N41" s="236"/>
      <c r="O41" s="236"/>
      <c r="P41" s="248"/>
      <c r="R41" s="236"/>
      <c r="S41" s="236"/>
      <c r="T41" s="236"/>
      <c r="U41" s="17"/>
      <c r="V41" s="233"/>
      <c r="W41" s="233"/>
      <c r="X41" s="233"/>
      <c r="Y41" s="233"/>
      <c r="Z41" s="17"/>
      <c r="AA41" s="17"/>
      <c r="AB41" s="17"/>
      <c r="AC41" s="17"/>
      <c r="AD41" s="17"/>
      <c r="AE41" s="17"/>
      <c r="AF41" s="17"/>
      <c r="AG41" s="17"/>
      <c r="AH41" s="17"/>
      <c r="AI41" s="17"/>
      <c r="AJ41" s="17"/>
      <c r="AK41" s="17"/>
      <c r="AL41" s="17"/>
    </row>
    <row r="42" spans="2:38" ht="13" x14ac:dyDescent="0.3">
      <c r="B42" s="36" t="str">
        <f>CHOOSE(Contents!$A$1,Support!B474,Support!C474)</f>
        <v>Net profit/(loss) from discontinued operations**</v>
      </c>
      <c r="D42" s="37"/>
      <c r="E42" s="21"/>
      <c r="F42" s="38"/>
      <c r="G42" s="38"/>
      <c r="H42" s="38"/>
      <c r="I42" s="38"/>
      <c r="J42" s="37"/>
      <c r="L42" s="38"/>
      <c r="M42" s="38"/>
      <c r="N42" s="38"/>
      <c r="O42" s="38"/>
      <c r="P42" s="37"/>
      <c r="R42" s="226"/>
      <c r="S42" s="226"/>
      <c r="T42" s="226">
        <f t="shared" ref="T42:T43" si="9">W42</f>
        <v>21847</v>
      </c>
      <c r="U42" s="17"/>
      <c r="V42" s="226">
        <v>2246</v>
      </c>
      <c r="W42" s="226">
        <v>21847</v>
      </c>
      <c r="X42" s="226">
        <v>6154</v>
      </c>
      <c r="Y42" s="226">
        <v>20685</v>
      </c>
      <c r="Z42" s="17"/>
      <c r="AA42" s="17"/>
      <c r="AB42" s="17"/>
      <c r="AC42" s="17"/>
      <c r="AD42" s="17"/>
      <c r="AE42" s="17"/>
      <c r="AF42" s="17"/>
      <c r="AG42" s="17"/>
      <c r="AH42" s="17"/>
      <c r="AI42" s="17"/>
      <c r="AJ42" s="17"/>
      <c r="AK42" s="17"/>
      <c r="AL42" s="17"/>
    </row>
    <row r="43" spans="2:38" ht="13" x14ac:dyDescent="0.3">
      <c r="B43" s="8" t="str">
        <f>CHOOSE(Contents!$A$1,Support!B475,Support!C475)</f>
        <v>Net profit/(loss)</v>
      </c>
      <c r="D43" s="248"/>
      <c r="E43" s="248"/>
      <c r="F43" s="236"/>
      <c r="G43" s="236"/>
      <c r="H43" s="236"/>
      <c r="I43" s="236"/>
      <c r="J43" s="248"/>
      <c r="K43" s="59"/>
      <c r="L43" s="236"/>
      <c r="M43" s="236"/>
      <c r="N43" s="236"/>
      <c r="O43" s="236"/>
      <c r="P43" s="248"/>
      <c r="R43" s="29"/>
      <c r="S43" s="29"/>
      <c r="T43" s="29">
        <f t="shared" si="9"/>
        <v>41197</v>
      </c>
      <c r="U43" s="17"/>
      <c r="V43" s="29">
        <f>V40+V42</f>
        <v>-2354</v>
      </c>
      <c r="W43" s="29">
        <f>W40+W42</f>
        <v>41197</v>
      </c>
      <c r="X43" s="29">
        <f>X40+X42</f>
        <v>-9788</v>
      </c>
      <c r="Y43" s="29">
        <f>Y40+Y42</f>
        <v>-10094</v>
      </c>
      <c r="Z43" s="17"/>
      <c r="AA43" s="17"/>
      <c r="AB43" s="17"/>
      <c r="AC43" s="17"/>
      <c r="AD43" s="17"/>
      <c r="AE43" s="17"/>
      <c r="AF43" s="17"/>
      <c r="AG43" s="17"/>
      <c r="AH43" s="17"/>
      <c r="AI43" s="17"/>
      <c r="AJ43" s="17"/>
      <c r="AK43" s="17"/>
      <c r="AL43" s="17"/>
    </row>
    <row r="44" spans="2:38" ht="13" x14ac:dyDescent="0.3">
      <c r="B44" s="12" t="str">
        <f>CHOOSE(Contents!$A$1,Support!B155,Support!C155)</f>
        <v>Attributable to:</v>
      </c>
      <c r="D44" s="21"/>
      <c r="E44" s="21"/>
      <c r="F44" s="17"/>
      <c r="G44" s="17"/>
      <c r="H44" s="17"/>
      <c r="I44" s="17"/>
      <c r="J44" s="21"/>
      <c r="L44" s="17"/>
      <c r="M44" s="17"/>
      <c r="N44" s="17"/>
      <c r="O44" s="17"/>
      <c r="P44" s="21"/>
      <c r="Q44" s="242"/>
      <c r="R44" s="17"/>
      <c r="S44" s="17"/>
      <c r="U44" s="17"/>
      <c r="Z44" s="17"/>
      <c r="AA44" s="17"/>
      <c r="AB44" s="17"/>
      <c r="AC44" s="17"/>
      <c r="AD44" s="17"/>
      <c r="AE44" s="17"/>
      <c r="AF44" s="17"/>
      <c r="AG44" s="17"/>
      <c r="AH44" s="17"/>
      <c r="AI44" s="17"/>
      <c r="AJ44" s="17"/>
      <c r="AK44" s="17"/>
      <c r="AL44" s="17"/>
    </row>
    <row r="45" spans="2:38" ht="13" x14ac:dyDescent="0.3">
      <c r="B45" s="7" t="str">
        <f>CHOOSE(Contents!$A$1,Support!B156,Support!C156)</f>
        <v>Equity holders of the parent</v>
      </c>
      <c r="D45" s="31">
        <v>18686</v>
      </c>
      <c r="E45" s="21"/>
      <c r="F45" s="14">
        <v>-9077</v>
      </c>
      <c r="G45" s="14">
        <v>-2668</v>
      </c>
      <c r="H45" s="14">
        <v>-141</v>
      </c>
      <c r="I45" s="14">
        <v>-9035</v>
      </c>
      <c r="J45" s="31">
        <v>-20921</v>
      </c>
      <c r="L45" s="14">
        <v>-2465</v>
      </c>
      <c r="M45" s="14">
        <v>-4863</v>
      </c>
      <c r="N45" s="14">
        <v>-2096</v>
      </c>
      <c r="O45" s="14">
        <v>-6069</v>
      </c>
      <c r="P45" s="31">
        <v>-15493</v>
      </c>
      <c r="Q45" s="242"/>
      <c r="R45" s="14">
        <v>-54706</v>
      </c>
      <c r="S45" s="14">
        <v>3772</v>
      </c>
      <c r="T45" s="14">
        <v>41515</v>
      </c>
      <c r="U45" s="17"/>
      <c r="V45" s="14">
        <v>-2096</v>
      </c>
      <c r="W45" s="14">
        <v>41515</v>
      </c>
      <c r="X45" s="14">
        <v>-9424</v>
      </c>
      <c r="Y45" s="14">
        <v>-9419</v>
      </c>
      <c r="Z45" s="17"/>
      <c r="AA45" s="17"/>
      <c r="AB45" s="17"/>
      <c r="AC45" s="17"/>
      <c r="AD45" s="17"/>
      <c r="AE45" s="17"/>
      <c r="AF45" s="17"/>
      <c r="AG45" s="17"/>
      <c r="AH45" s="17"/>
      <c r="AI45" s="17"/>
      <c r="AJ45" s="17"/>
      <c r="AK45" s="17"/>
      <c r="AL45" s="17"/>
    </row>
    <row r="46" spans="2:38" ht="13" x14ac:dyDescent="0.3">
      <c r="B46" s="7" t="str">
        <f>CHOOSE(Contents!$A$1,Support!B157,Support!C157)</f>
        <v>Non-controlling interest</v>
      </c>
      <c r="D46" s="31">
        <v>165</v>
      </c>
      <c r="E46" s="21"/>
      <c r="F46" s="14">
        <v>-55</v>
      </c>
      <c r="G46" s="14">
        <v>-89</v>
      </c>
      <c r="H46" s="14">
        <v>-121</v>
      </c>
      <c r="I46" s="14">
        <v>-40</v>
      </c>
      <c r="J46" s="31">
        <v>-305</v>
      </c>
      <c r="L46" s="14">
        <v>8</v>
      </c>
      <c r="M46" s="14">
        <v>-114</v>
      </c>
      <c r="N46" s="14">
        <v>-258</v>
      </c>
      <c r="O46" s="14">
        <v>160</v>
      </c>
      <c r="P46" s="31">
        <v>-204</v>
      </c>
      <c r="Q46" s="242"/>
      <c r="R46" s="14">
        <v>-201</v>
      </c>
      <c r="S46" s="14">
        <v>-156</v>
      </c>
      <c r="T46" s="14">
        <v>-318</v>
      </c>
      <c r="U46" s="17"/>
      <c r="V46" s="14">
        <v>-258</v>
      </c>
      <c r="W46" s="14">
        <v>-318</v>
      </c>
      <c r="X46" s="14">
        <v>-364</v>
      </c>
      <c r="Y46" s="14">
        <v>-675</v>
      </c>
      <c r="Z46" s="17"/>
      <c r="AA46" s="17"/>
      <c r="AB46" s="17"/>
      <c r="AC46" s="17"/>
      <c r="AD46" s="17"/>
      <c r="AE46" s="17"/>
      <c r="AF46" s="17"/>
      <c r="AG46" s="17"/>
      <c r="AH46" s="17"/>
      <c r="AI46" s="17"/>
      <c r="AJ46" s="17"/>
      <c r="AK46" s="17"/>
      <c r="AL46" s="17"/>
    </row>
    <row r="47" spans="2:38" ht="26" x14ac:dyDescent="0.3">
      <c r="B47" s="36" t="str">
        <f>CHOOSE(Contents!$A$1,Support!B158,Support!C158)</f>
        <v>Other comprehensive income that may be reclassified to profit or loss in subsequent periods</v>
      </c>
      <c r="D47" s="37"/>
      <c r="E47" s="21"/>
      <c r="F47" s="38"/>
      <c r="G47" s="38"/>
      <c r="H47" s="38"/>
      <c r="I47" s="38"/>
      <c r="J47" s="37"/>
      <c r="L47" s="38"/>
      <c r="M47" s="38"/>
      <c r="N47" s="38"/>
      <c r="O47" s="38"/>
      <c r="P47" s="37"/>
      <c r="Q47" s="242"/>
      <c r="R47" s="38"/>
      <c r="S47" s="38"/>
      <c r="T47" s="38"/>
      <c r="U47" s="17"/>
      <c r="V47" s="38"/>
      <c r="W47" s="38"/>
      <c r="X47" s="38"/>
      <c r="Y47" s="38"/>
      <c r="Z47" s="17"/>
      <c r="AA47" s="17"/>
      <c r="AB47" s="17"/>
      <c r="AC47" s="17"/>
      <c r="AD47" s="17"/>
      <c r="AE47" s="17"/>
      <c r="AF47" s="17"/>
      <c r="AG47" s="17"/>
      <c r="AH47" s="17"/>
      <c r="AI47" s="17"/>
      <c r="AJ47" s="17"/>
      <c r="AK47" s="17"/>
      <c r="AL47" s="17"/>
    </row>
    <row r="48" spans="2:38" ht="13" x14ac:dyDescent="0.3">
      <c r="B48" s="12" t="str">
        <f>CHOOSE(Contents!$A$1,Support!B159,Support!C159)</f>
        <v>Exchange differences on translation of foreign operations:</v>
      </c>
      <c r="D48" s="21"/>
      <c r="E48" s="21"/>
      <c r="F48" s="17"/>
      <c r="G48" s="17"/>
      <c r="H48" s="17"/>
      <c r="I48" s="17"/>
      <c r="J48" s="21"/>
      <c r="L48" s="17"/>
      <c r="M48" s="17"/>
      <c r="N48" s="17"/>
      <c r="O48" s="17"/>
      <c r="P48" s="21"/>
      <c r="Q48" s="242"/>
      <c r="R48" s="17"/>
      <c r="S48" s="17"/>
      <c r="T48" s="17"/>
      <c r="U48" s="17"/>
      <c r="V48" s="17"/>
      <c r="W48" s="17"/>
      <c r="X48" s="17"/>
      <c r="Y48" s="17"/>
      <c r="Z48" s="17"/>
      <c r="AA48" s="17"/>
      <c r="AB48" s="17"/>
      <c r="AC48" s="17"/>
      <c r="AD48" s="17"/>
      <c r="AE48" s="17"/>
      <c r="AF48" s="17"/>
      <c r="AG48" s="17"/>
      <c r="AH48" s="17"/>
      <c r="AI48" s="17"/>
      <c r="AJ48" s="17"/>
      <c r="AK48" s="17"/>
      <c r="AL48" s="17"/>
    </row>
    <row r="49" spans="2:38" ht="13" x14ac:dyDescent="0.3">
      <c r="B49" s="7" t="str">
        <f>CHOOSE(Contents!$A$1,Support!B160,Support!C160)</f>
        <v>Differences arising during the period</v>
      </c>
      <c r="D49" s="31">
        <v>335</v>
      </c>
      <c r="E49" s="21"/>
      <c r="F49" s="14">
        <v>131</v>
      </c>
      <c r="G49" s="14">
        <v>-247</v>
      </c>
      <c r="H49" s="14">
        <v>244</v>
      </c>
      <c r="I49" s="14">
        <v>897</v>
      </c>
      <c r="J49" s="31">
        <v>1025</v>
      </c>
      <c r="L49" s="14">
        <v>616</v>
      </c>
      <c r="M49" s="14">
        <v>-1140</v>
      </c>
      <c r="N49" s="14">
        <v>202</v>
      </c>
      <c r="O49" s="14">
        <v>705</v>
      </c>
      <c r="P49" s="31">
        <v>383</v>
      </c>
      <c r="Q49" s="242"/>
      <c r="R49" s="17">
        <v>3604</v>
      </c>
      <c r="S49" s="17">
        <v>-5791</v>
      </c>
      <c r="T49" s="17">
        <v>1424</v>
      </c>
      <c r="U49" s="17"/>
      <c r="V49" s="14">
        <v>202</v>
      </c>
      <c r="W49" s="17">
        <v>1424</v>
      </c>
      <c r="X49" s="14">
        <v>-322</v>
      </c>
      <c r="Y49" s="17">
        <v>-1765</v>
      </c>
      <c r="Z49" s="17"/>
      <c r="AA49" s="17"/>
      <c r="AB49" s="17"/>
      <c r="AC49" s="17"/>
      <c r="AD49" s="17"/>
      <c r="AE49" s="17"/>
      <c r="AF49" s="17"/>
      <c r="AG49" s="17"/>
      <c r="AH49" s="17"/>
      <c r="AI49" s="17"/>
      <c r="AJ49" s="17"/>
      <c r="AK49" s="17"/>
      <c r="AL49" s="17"/>
    </row>
    <row r="50" spans="2:38" ht="13" x14ac:dyDescent="0.3">
      <c r="B50" s="8" t="str">
        <f>CHOOSE(Contents!$A$1,Support!B161,Support!C161)</f>
        <v>Total other comprehensive income, net of tax effect of 0</v>
      </c>
      <c r="D50" s="33">
        <v>335</v>
      </c>
      <c r="E50" s="16"/>
      <c r="F50" s="29">
        <v>131</v>
      </c>
      <c r="G50" s="29">
        <v>-247</v>
      </c>
      <c r="H50" s="29">
        <v>244</v>
      </c>
      <c r="I50" s="29">
        <v>897</v>
      </c>
      <c r="J50" s="33">
        <v>1025</v>
      </c>
      <c r="L50" s="29">
        <v>616</v>
      </c>
      <c r="M50" s="29">
        <v>-1140</v>
      </c>
      <c r="N50" s="29">
        <v>202</v>
      </c>
      <c r="O50" s="29">
        <v>705</v>
      </c>
      <c r="P50" s="33">
        <v>383</v>
      </c>
      <c r="Q50" s="242"/>
      <c r="R50" s="29">
        <v>3604</v>
      </c>
      <c r="S50" s="29">
        <v>-5791</v>
      </c>
      <c r="T50" s="29">
        <v>1424</v>
      </c>
      <c r="U50" s="17"/>
      <c r="V50" s="29">
        <v>202</v>
      </c>
      <c r="W50" s="29">
        <v>1424</v>
      </c>
      <c r="X50" s="29">
        <v>-322</v>
      </c>
      <c r="Y50" s="29">
        <v>-763</v>
      </c>
      <c r="Z50" s="17"/>
      <c r="AA50" s="17"/>
      <c r="AB50" s="17"/>
      <c r="AC50" s="17"/>
      <c r="AD50" s="17"/>
      <c r="AE50" s="17"/>
      <c r="AF50" s="17"/>
      <c r="AG50" s="17"/>
      <c r="AH50" s="17"/>
      <c r="AI50" s="17"/>
      <c r="AJ50" s="17"/>
      <c r="AK50" s="17"/>
      <c r="AL50" s="17"/>
    </row>
    <row r="51" spans="2:38" ht="13" x14ac:dyDescent="0.3">
      <c r="B51" s="8" t="str">
        <f>CHOOSE(Contents!$A$1,Support!B162,Support!C162)</f>
        <v>Total comprehensive loss, net of tax</v>
      </c>
      <c r="D51" s="33">
        <v>19186</v>
      </c>
      <c r="E51" s="16"/>
      <c r="F51" s="29">
        <v>-9001</v>
      </c>
      <c r="G51" s="29">
        <v>-3004</v>
      </c>
      <c r="H51" s="29">
        <v>-18</v>
      </c>
      <c r="I51" s="29">
        <v>-8178</v>
      </c>
      <c r="J51" s="33">
        <v>-20201</v>
      </c>
      <c r="L51" s="29">
        <v>-1841</v>
      </c>
      <c r="M51" s="29">
        <v>-6117</v>
      </c>
      <c r="N51" s="29">
        <v>-2152</v>
      </c>
      <c r="O51" s="29">
        <v>-5204</v>
      </c>
      <c r="P51" s="33">
        <v>-15314</v>
      </c>
      <c r="Q51" s="242"/>
      <c r="R51" s="29">
        <f>SUM(R50,R40)</f>
        <v>-51303</v>
      </c>
      <c r="S51" s="29">
        <f>SUM(S50,S40)</f>
        <v>-2175</v>
      </c>
      <c r="T51" s="29">
        <v>42621</v>
      </c>
      <c r="U51" s="17"/>
      <c r="V51" s="29">
        <v>-2152</v>
      </c>
      <c r="W51" s="29">
        <v>42621</v>
      </c>
      <c r="X51" s="29">
        <v>-10110</v>
      </c>
      <c r="Y51" s="29">
        <v>-10857</v>
      </c>
      <c r="Z51" s="17"/>
      <c r="AA51" s="17"/>
      <c r="AB51" s="17"/>
      <c r="AC51" s="17"/>
      <c r="AD51" s="17"/>
      <c r="AE51" s="17"/>
      <c r="AF51" s="17"/>
      <c r="AG51" s="17"/>
      <c r="AH51" s="17"/>
      <c r="AI51" s="17"/>
      <c r="AJ51" s="17"/>
      <c r="AK51" s="17"/>
      <c r="AL51" s="17"/>
    </row>
    <row r="52" spans="2:38" ht="13" x14ac:dyDescent="0.3">
      <c r="B52" s="36" t="str">
        <f>CHOOSE(Contents!$A$1,Support!B163,Support!C163)</f>
        <v>Attributable to:</v>
      </c>
      <c r="D52" s="37"/>
      <c r="E52" s="21"/>
      <c r="F52" s="38"/>
      <c r="G52" s="38"/>
      <c r="H52" s="38"/>
      <c r="I52" s="38">
        <f t="shared" ref="I52" si="10">J52-SUM(F52:H52)</f>
        <v>0</v>
      </c>
      <c r="J52" s="37"/>
      <c r="L52" s="38"/>
      <c r="M52" s="38"/>
      <c r="N52" s="38"/>
      <c r="O52" s="38"/>
      <c r="P52" s="37"/>
      <c r="Q52" s="242"/>
      <c r="R52" s="38"/>
      <c r="S52" s="38"/>
      <c r="T52" s="38"/>
      <c r="U52" s="17"/>
      <c r="V52" s="38"/>
      <c r="W52" s="38"/>
      <c r="X52" s="38"/>
      <c r="Y52" s="38"/>
      <c r="Z52" s="17"/>
      <c r="AA52" s="17"/>
      <c r="AB52" s="17"/>
      <c r="AC52" s="17"/>
      <c r="AD52" s="17"/>
      <c r="AE52" s="17"/>
      <c r="AF52" s="17"/>
      <c r="AG52" s="17"/>
      <c r="AH52" s="17"/>
      <c r="AI52" s="17"/>
      <c r="AJ52" s="17"/>
      <c r="AK52" s="17"/>
      <c r="AL52" s="17"/>
    </row>
    <row r="53" spans="2:38" x14ac:dyDescent="0.3">
      <c r="B53" s="7" t="str">
        <f>CHOOSE(Contents!$A$1,Support!B164,Support!C164)</f>
        <v>Equity holders of the parent</v>
      </c>
      <c r="D53" s="31">
        <v>19021</v>
      </c>
      <c r="E53" s="17"/>
      <c r="F53" s="14">
        <v>-8946</v>
      </c>
      <c r="G53" s="14">
        <v>-2915</v>
      </c>
      <c r="H53" s="14">
        <v>103</v>
      </c>
      <c r="I53" s="14">
        <v>-8138</v>
      </c>
      <c r="J53" s="31">
        <v>-19896</v>
      </c>
      <c r="L53" s="14">
        <v>-1849</v>
      </c>
      <c r="M53" s="14">
        <v>-6003</v>
      </c>
      <c r="N53" s="14">
        <v>-1894</v>
      </c>
      <c r="O53" s="14">
        <v>-5364</v>
      </c>
      <c r="P53" s="31">
        <v>-15110</v>
      </c>
      <c r="R53" s="14">
        <v>-51102</v>
      </c>
      <c r="S53" s="14">
        <v>-2019</v>
      </c>
      <c r="T53" s="14">
        <v>42939</v>
      </c>
      <c r="U53" s="17"/>
      <c r="V53" s="14">
        <v>-1894</v>
      </c>
      <c r="W53" s="14">
        <v>42939</v>
      </c>
      <c r="X53" s="14">
        <v>-9746</v>
      </c>
      <c r="Y53" s="14">
        <v>-10182</v>
      </c>
      <c r="Z53" s="17"/>
      <c r="AA53" s="17"/>
      <c r="AB53" s="17"/>
      <c r="AC53" s="17"/>
      <c r="AD53" s="17"/>
      <c r="AE53" s="17"/>
      <c r="AF53" s="17"/>
      <c r="AG53" s="17"/>
      <c r="AH53" s="17"/>
      <c r="AI53" s="17"/>
      <c r="AJ53" s="17"/>
      <c r="AK53" s="17"/>
      <c r="AL53" s="17"/>
    </row>
    <row r="54" spans="2:38" x14ac:dyDescent="0.3">
      <c r="B54" s="7" t="str">
        <f>CHOOSE(Contents!$A$1,Support!B165,Support!C165)</f>
        <v>Non-controlling interest</v>
      </c>
      <c r="D54" s="31">
        <v>165</v>
      </c>
      <c r="E54" s="17"/>
      <c r="F54" s="14">
        <v>-55</v>
      </c>
      <c r="G54" s="14">
        <v>-89</v>
      </c>
      <c r="H54" s="14">
        <v>-121</v>
      </c>
      <c r="I54" s="14">
        <v>-40</v>
      </c>
      <c r="J54" s="31">
        <v>-305</v>
      </c>
      <c r="L54" s="14">
        <v>8</v>
      </c>
      <c r="M54" s="14">
        <v>-114</v>
      </c>
      <c r="N54" s="14">
        <v>-258</v>
      </c>
      <c r="O54" s="14">
        <v>160</v>
      </c>
      <c r="P54" s="31">
        <v>-204</v>
      </c>
      <c r="R54" s="14">
        <v>-201</v>
      </c>
      <c r="S54" s="14">
        <v>-156</v>
      </c>
      <c r="T54" s="14">
        <v>-318</v>
      </c>
      <c r="U54" s="17"/>
      <c r="V54" s="14">
        <v>-258</v>
      </c>
      <c r="W54" s="14">
        <v>-318</v>
      </c>
      <c r="X54" s="14">
        <v>-364</v>
      </c>
      <c r="Y54" s="14">
        <v>-675</v>
      </c>
      <c r="Z54" s="17"/>
      <c r="AA54" s="17"/>
      <c r="AB54" s="17"/>
      <c r="AC54" s="17"/>
      <c r="AD54" s="17"/>
      <c r="AE54" s="17"/>
      <c r="AF54" s="17"/>
      <c r="AG54" s="17"/>
      <c r="AH54" s="17"/>
      <c r="AI54" s="17"/>
      <c r="AJ54" s="17"/>
      <c r="AK54" s="17"/>
      <c r="AL54" s="17"/>
    </row>
    <row r="55" spans="2:38" ht="13" x14ac:dyDescent="0.3">
      <c r="B55" s="36" t="str">
        <f>CHOOSE(Contents!$A$1,Support!B166,Support!C166)</f>
        <v>Loss per share, in RUB:</v>
      </c>
      <c r="D55" s="37"/>
      <c r="E55" s="21"/>
      <c r="F55" s="38"/>
      <c r="G55" s="38"/>
      <c r="H55" s="38"/>
      <c r="I55" s="38"/>
      <c r="J55" s="37"/>
      <c r="L55" s="38"/>
      <c r="M55" s="38"/>
      <c r="N55" s="38"/>
      <c r="O55" s="38"/>
      <c r="P55" s="37"/>
      <c r="R55" s="38"/>
      <c r="S55" s="38"/>
      <c r="T55" s="38"/>
      <c r="U55" s="17"/>
      <c r="V55" s="38"/>
      <c r="W55" s="38"/>
      <c r="X55" s="38"/>
      <c r="Y55" s="38"/>
      <c r="Z55" s="17"/>
      <c r="AA55" s="17"/>
      <c r="AB55" s="17"/>
      <c r="AC55" s="17"/>
      <c r="AD55" s="17"/>
      <c r="AE55" s="17"/>
      <c r="AF55" s="17"/>
      <c r="AG55" s="17"/>
      <c r="AH55" s="17"/>
      <c r="AI55" s="17"/>
      <c r="AJ55" s="17"/>
      <c r="AK55" s="17"/>
      <c r="AL55" s="17"/>
    </row>
    <row r="56" spans="2:38" x14ac:dyDescent="0.3">
      <c r="B56" s="12" t="str">
        <f>CHOOSE(Contents!$A$1,Support!B167,Support!C167)</f>
        <v>Basic loss per share attributable to ordinary equity holders of the parent</v>
      </c>
      <c r="D56" s="31">
        <v>86</v>
      </c>
      <c r="E56" s="17"/>
      <c r="F56" s="14">
        <v>-42</v>
      </c>
      <c r="G56" s="14">
        <v>-12</v>
      </c>
      <c r="H56" s="14">
        <v>-0.65</v>
      </c>
      <c r="I56" s="14">
        <v>-41.38</v>
      </c>
      <c r="J56" s="31">
        <v>-95</v>
      </c>
      <c r="L56" s="14">
        <v>-11</v>
      </c>
      <c r="M56" s="14">
        <v>-27</v>
      </c>
      <c r="N56" s="14">
        <v>-9</v>
      </c>
      <c r="O56" s="14">
        <f>P56-SUM(L56:N56)</f>
        <v>-22</v>
      </c>
      <c r="P56" s="31">
        <v>-69</v>
      </c>
      <c r="R56" s="14">
        <v>-242</v>
      </c>
      <c r="S56" s="14">
        <v>17</v>
      </c>
      <c r="T56" s="14">
        <v>184</v>
      </c>
      <c r="U56" s="17"/>
      <c r="V56" s="14">
        <v>-9</v>
      </c>
      <c r="W56" s="14">
        <v>184</v>
      </c>
      <c r="X56" s="14">
        <v>-42</v>
      </c>
      <c r="Y56" s="14">
        <v>-42</v>
      </c>
      <c r="Z56" s="17"/>
      <c r="AA56" s="17"/>
      <c r="AB56" s="17"/>
      <c r="AC56" s="17"/>
      <c r="AD56" s="17"/>
      <c r="AE56" s="17"/>
      <c r="AF56" s="17"/>
      <c r="AG56" s="17"/>
      <c r="AH56" s="17"/>
      <c r="AI56" s="17"/>
      <c r="AJ56" s="17"/>
      <c r="AK56" s="17"/>
      <c r="AL56" s="17"/>
    </row>
    <row r="57" spans="2:38" s="244" customFormat="1" x14ac:dyDescent="0.3">
      <c r="B57" s="224" t="str">
        <f>CHOOSE(Contents!$A$1,Support!B168,Support!C168)</f>
        <v>Diluted loss per share attributable to ordinary equity holders of the parent</v>
      </c>
      <c r="D57" s="122">
        <v>85</v>
      </c>
      <c r="E57" s="245"/>
      <c r="F57" s="219" t="s">
        <v>41</v>
      </c>
      <c r="G57" s="219" t="s">
        <v>41</v>
      </c>
      <c r="H57" s="219" t="s">
        <v>41</v>
      </c>
      <c r="I57" s="219" t="s">
        <v>41</v>
      </c>
      <c r="J57" s="122" t="s">
        <v>47</v>
      </c>
      <c r="L57" s="219" t="s">
        <v>41</v>
      </c>
      <c r="M57" s="219" t="s">
        <v>41</v>
      </c>
      <c r="N57" s="219" t="s">
        <v>41</v>
      </c>
      <c r="O57" s="219" t="s">
        <v>41</v>
      </c>
      <c r="P57" s="122" t="s">
        <v>41</v>
      </c>
      <c r="R57" s="219" t="s">
        <v>41</v>
      </c>
      <c r="S57" s="219">
        <v>17</v>
      </c>
      <c r="T57" s="219">
        <v>180</v>
      </c>
      <c r="U57" s="245"/>
      <c r="V57" s="219" t="s">
        <v>41</v>
      </c>
      <c r="W57" s="219">
        <v>180</v>
      </c>
      <c r="X57" s="219" t="s">
        <v>41</v>
      </c>
      <c r="Y57" s="219" t="s">
        <v>41</v>
      </c>
      <c r="Z57" s="245"/>
      <c r="AA57" s="245"/>
      <c r="AB57" s="245"/>
      <c r="AC57" s="245"/>
      <c r="AD57" s="245"/>
      <c r="AE57" s="245"/>
      <c r="AF57" s="245"/>
      <c r="AG57" s="245"/>
      <c r="AH57" s="245"/>
      <c r="AI57" s="245"/>
      <c r="AJ57" s="245"/>
      <c r="AK57" s="245"/>
      <c r="AL57" s="245"/>
    </row>
    <row r="58" spans="2:38" s="244" customFormat="1" ht="13" x14ac:dyDescent="0.3">
      <c r="B58" s="4" t="str">
        <f>CHOOSE(Contents!$A$1,Support!B490,Support!C490)</f>
        <v>Loss per share, in RUB from continuing operations:</v>
      </c>
      <c r="D58" s="122"/>
      <c r="E58" s="245"/>
      <c r="F58" s="219"/>
      <c r="G58" s="219"/>
      <c r="H58" s="219"/>
      <c r="I58" s="219"/>
      <c r="J58" s="122"/>
      <c r="L58" s="219"/>
      <c r="M58" s="219"/>
      <c r="N58" s="219"/>
      <c r="O58" s="219"/>
      <c r="P58" s="122"/>
      <c r="R58" s="219"/>
      <c r="S58" s="219"/>
      <c r="T58" s="219"/>
      <c r="U58" s="245"/>
      <c r="V58" s="245"/>
      <c r="W58" s="245"/>
      <c r="X58" s="245"/>
      <c r="Y58" s="245"/>
      <c r="Z58" s="245"/>
      <c r="AA58" s="245"/>
      <c r="AB58" s="245"/>
      <c r="AC58" s="245"/>
      <c r="AD58" s="245"/>
      <c r="AE58" s="245"/>
      <c r="AF58" s="245"/>
      <c r="AG58" s="245"/>
      <c r="AH58" s="245"/>
      <c r="AI58" s="245"/>
      <c r="AJ58" s="245"/>
      <c r="AK58" s="245"/>
      <c r="AL58" s="245"/>
    </row>
    <row r="59" spans="2:38" s="244" customFormat="1" x14ac:dyDescent="0.3">
      <c r="B59" s="6" t="str">
        <f>CHOOSE(Contents!$A$1,Support!B491,Support!C491)</f>
        <v>Basic loss per share attributable to ordinary equity holders of the parent</v>
      </c>
      <c r="D59" s="122"/>
      <c r="E59" s="245"/>
      <c r="F59" s="219"/>
      <c r="G59" s="219"/>
      <c r="H59" s="219"/>
      <c r="I59" s="219"/>
      <c r="J59" s="122"/>
      <c r="L59" s="219"/>
      <c r="M59" s="219"/>
      <c r="N59" s="219"/>
      <c r="O59" s="219"/>
      <c r="P59" s="122"/>
      <c r="R59" s="263"/>
      <c r="S59" s="263"/>
      <c r="T59" s="3">
        <v>86</v>
      </c>
      <c r="U59" s="245"/>
      <c r="V59" s="14">
        <v>-18</v>
      </c>
      <c r="W59" s="3">
        <v>86</v>
      </c>
      <c r="X59" s="14">
        <v>-68</v>
      </c>
      <c r="Y59" s="14">
        <v>-127</v>
      </c>
      <c r="Z59" s="245"/>
      <c r="AA59" s="245"/>
      <c r="AB59" s="245"/>
      <c r="AC59" s="245"/>
      <c r="AD59" s="245"/>
      <c r="AE59" s="245"/>
      <c r="AF59" s="245"/>
      <c r="AG59" s="245"/>
      <c r="AH59" s="245"/>
      <c r="AI59" s="245"/>
      <c r="AJ59" s="245"/>
      <c r="AK59" s="245"/>
      <c r="AL59" s="245"/>
    </row>
    <row r="60" spans="2:38" s="244" customFormat="1" x14ac:dyDescent="0.3">
      <c r="B60" s="6" t="str">
        <f>CHOOSE(Contents!$A$1,Support!B492,Support!C492)</f>
        <v>Diluted loss per share attributable to ordinary equity holders of the parent</v>
      </c>
      <c r="D60" s="122"/>
      <c r="E60" s="245"/>
      <c r="F60" s="219"/>
      <c r="G60" s="219"/>
      <c r="H60" s="219"/>
      <c r="I60" s="219"/>
      <c r="J60" s="122"/>
      <c r="L60" s="219"/>
      <c r="M60" s="219"/>
      <c r="N60" s="219"/>
      <c r="O60" s="219"/>
      <c r="P60" s="122"/>
      <c r="R60" s="263"/>
      <c r="S60" s="263"/>
      <c r="T60" s="3">
        <v>85</v>
      </c>
      <c r="U60" s="245"/>
      <c r="V60" s="219" t="s">
        <v>41</v>
      </c>
      <c r="W60" s="3">
        <v>85</v>
      </c>
      <c r="X60" s="219" t="s">
        <v>41</v>
      </c>
      <c r="Y60" s="219" t="s">
        <v>41</v>
      </c>
      <c r="Z60" s="245"/>
      <c r="AA60" s="245"/>
      <c r="AB60" s="245"/>
      <c r="AC60" s="245"/>
      <c r="AD60" s="245"/>
      <c r="AE60" s="245"/>
      <c r="AF60" s="245"/>
      <c r="AG60" s="245"/>
      <c r="AH60" s="245"/>
      <c r="AI60" s="245"/>
      <c r="AJ60" s="245"/>
      <c r="AK60" s="245"/>
      <c r="AL60" s="245"/>
    </row>
    <row r="61" spans="2:38" s="244" customFormat="1" ht="13" x14ac:dyDescent="0.3">
      <c r="B61" s="4" t="str">
        <f>CHOOSE(Contents!$A$1,Support!B493,Support!C493)</f>
        <v>Loss per share, in RUB from discontinued operations:</v>
      </c>
      <c r="D61" s="122"/>
      <c r="E61" s="245"/>
      <c r="F61" s="219"/>
      <c r="G61" s="219"/>
      <c r="H61" s="219"/>
      <c r="I61" s="219"/>
      <c r="J61" s="122"/>
      <c r="L61" s="219"/>
      <c r="M61" s="219"/>
      <c r="N61" s="219"/>
      <c r="O61" s="219"/>
      <c r="P61" s="122"/>
      <c r="R61" s="263"/>
      <c r="S61" s="263"/>
      <c r="T61" s="3"/>
      <c r="U61" s="245"/>
      <c r="V61" s="3"/>
      <c r="W61" s="3"/>
      <c r="X61" s="3"/>
      <c r="Y61" s="3"/>
      <c r="Z61" s="245"/>
      <c r="AA61" s="245"/>
      <c r="AB61" s="245"/>
      <c r="AC61" s="245"/>
      <c r="AD61" s="245"/>
      <c r="AE61" s="245"/>
      <c r="AF61" s="245"/>
      <c r="AG61" s="245"/>
      <c r="AH61" s="245"/>
      <c r="AI61" s="245"/>
      <c r="AJ61" s="245"/>
      <c r="AK61" s="245"/>
      <c r="AL61" s="245"/>
    </row>
    <row r="62" spans="2:38" s="244" customFormat="1" x14ac:dyDescent="0.3">
      <c r="B62" s="6" t="str">
        <f>CHOOSE(Contents!$A$1,Support!B494,Support!C494)</f>
        <v>Basic loss per share attributable to ordinary equity holders of the parent</v>
      </c>
      <c r="D62" s="122"/>
      <c r="E62" s="245"/>
      <c r="F62" s="219"/>
      <c r="G62" s="219"/>
      <c r="H62" s="219"/>
      <c r="I62" s="219"/>
      <c r="J62" s="122"/>
      <c r="L62" s="219"/>
      <c r="M62" s="219"/>
      <c r="N62" s="219"/>
      <c r="O62" s="219"/>
      <c r="P62" s="122"/>
      <c r="R62" s="263"/>
      <c r="S62" s="263"/>
      <c r="T62" s="3">
        <v>97</v>
      </c>
      <c r="U62" s="245"/>
      <c r="V62" s="3">
        <v>9</v>
      </c>
      <c r="W62" s="3">
        <v>97</v>
      </c>
      <c r="X62" s="3">
        <v>26</v>
      </c>
      <c r="Y62" s="3">
        <v>85</v>
      </c>
      <c r="Z62" s="245"/>
      <c r="AA62" s="245"/>
      <c r="AB62" s="245"/>
      <c r="AC62" s="245"/>
      <c r="AD62" s="245"/>
      <c r="AE62" s="245"/>
      <c r="AF62" s="245"/>
      <c r="AG62" s="245"/>
      <c r="AH62" s="245"/>
      <c r="AI62" s="245"/>
      <c r="AJ62" s="245"/>
      <c r="AK62" s="245"/>
      <c r="AL62" s="245"/>
    </row>
    <row r="63" spans="2:38" s="244" customFormat="1" ht="13" thickBot="1" x14ac:dyDescent="0.35">
      <c r="B63" s="246" t="str">
        <f>CHOOSE(Contents!$A$1,Support!B495,Support!C495)</f>
        <v>Diluted loss per share attributable to ordinary equity holders of the parent</v>
      </c>
      <c r="D63" s="35"/>
      <c r="E63" s="245"/>
      <c r="F63" s="23"/>
      <c r="G63" s="23"/>
      <c r="H63" s="23"/>
      <c r="I63" s="23"/>
      <c r="J63" s="35"/>
      <c r="L63" s="23"/>
      <c r="M63" s="23"/>
      <c r="N63" s="23"/>
      <c r="O63" s="23"/>
      <c r="P63" s="35"/>
      <c r="R63" s="264"/>
      <c r="S63" s="264"/>
      <c r="T63" s="247">
        <v>95</v>
      </c>
      <c r="U63" s="245"/>
      <c r="V63" s="247">
        <v>9</v>
      </c>
      <c r="W63" s="247">
        <v>95</v>
      </c>
      <c r="X63" s="247">
        <v>26</v>
      </c>
      <c r="Y63" s="247">
        <v>83</v>
      </c>
      <c r="Z63" s="245"/>
      <c r="AA63" s="245"/>
      <c r="AB63" s="245"/>
      <c r="AC63" s="245"/>
      <c r="AD63" s="245"/>
      <c r="AE63" s="245"/>
      <c r="AF63" s="245"/>
      <c r="AG63" s="245"/>
      <c r="AH63" s="245"/>
      <c r="AI63" s="245"/>
      <c r="AJ63" s="245"/>
      <c r="AK63" s="245"/>
      <c r="AL63" s="245"/>
    </row>
    <row r="65" spans="2:2" ht="25" x14ac:dyDescent="0.3">
      <c r="B65" s="6" t="str">
        <f>CHOOSE(Contents!$A$1,Support!B169,Support!C169)</f>
        <v xml:space="preserve"> *Since Q1 2020 net loss on venture capital investments is included in Net gain on financial assets and liabilities at fair value through profit or loss	 </v>
      </c>
    </row>
    <row r="66" spans="2:2" ht="25" x14ac:dyDescent="0.3">
      <c r="B66" s="6" t="str">
        <f>CHOOSE(Contents!$A$1,Support!B498,Support!C498)</f>
        <v>Since Q3 2022, due to the disposal of the gaming segment, the result of the disposal holding is shown in the line "Net profit / (loss) from discontinued operations"</v>
      </c>
    </row>
  </sheetData>
  <hyperlinks>
    <hyperlink ref="A1" location="Contents!A1" display="Back" xr:uid="{35A1AE3B-59D9-4AF7-90DD-BB32DACE074F}"/>
  </hyperlinks>
  <pageMargins left="0.7" right="0.7" top="0.75" bottom="0.75" header="0.3" footer="0.3"/>
  <pageSetup paperSize="9" orientation="portrait" r:id="rId1"/>
  <customProperties>
    <customPr name="_pios_id" r:id="rId2"/>
  </customPropertie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E63"/>
  <sheetViews>
    <sheetView showGridLines="0" zoomScale="80" zoomScaleNormal="80" workbookViewId="0">
      <pane xSplit="2" ySplit="4" topLeftCell="P29" activePane="bottomRight" state="frozen"/>
      <selection pane="topRight"/>
      <selection pane="bottomLeft"/>
      <selection pane="bottomRight" activeCell="B45" sqref="B45"/>
    </sheetView>
  </sheetViews>
  <sheetFormatPr defaultColWidth="8.5703125" defaultRowHeight="12.5" x14ac:dyDescent="0.3"/>
  <cols>
    <col min="1" max="1" width="2.0703125" style="3" customWidth="1"/>
    <col min="2" max="2" width="61.42578125" style="6" customWidth="1"/>
    <col min="3" max="3" width="1.5703125" style="3" customWidth="1"/>
    <col min="4" max="4" width="10.0703125" style="3" customWidth="1"/>
    <col min="5" max="5" width="1.5703125" style="3" customWidth="1"/>
    <col min="6" max="7" width="11.5703125" style="3" customWidth="1"/>
    <col min="8" max="9" width="10.0703125" style="3" customWidth="1"/>
    <col min="10" max="10" width="1.5703125" style="3" customWidth="1"/>
    <col min="11" max="14" width="10.0703125" style="3" customWidth="1"/>
    <col min="15" max="15" width="1.5703125" style="3" customWidth="1"/>
    <col min="16" max="18" width="10.0703125" style="3" customWidth="1"/>
    <col min="19" max="19" width="3.28515625" style="3" customWidth="1"/>
    <col min="20" max="20" width="11.0703125" style="3" customWidth="1"/>
    <col min="21" max="16384" width="8.5703125" style="3"/>
  </cols>
  <sheetData>
    <row r="1" spans="1:31" ht="13" x14ac:dyDescent="0.3">
      <c r="A1" s="237" t="str">
        <f>CHOOSE(Contents!$A$1,Support!$B$2,Support!$C$2)</f>
        <v>Back to Contents</v>
      </c>
    </row>
    <row r="3" spans="1:31" x14ac:dyDescent="0.3">
      <c r="H3" s="265"/>
    </row>
    <row r="4" spans="1:31" s="170" customFormat="1" ht="26" x14ac:dyDescent="0.3">
      <c r="B4" s="173" t="str">
        <f>CHOOSE(Contents!$A$1,Support!B171,Support!C171)</f>
        <v>Statement of Financial Position, RUB mn</v>
      </c>
      <c r="D4" s="266">
        <v>43830</v>
      </c>
      <c r="E4" s="240"/>
      <c r="F4" s="266">
        <v>43921</v>
      </c>
      <c r="G4" s="266">
        <v>44012</v>
      </c>
      <c r="H4" s="266">
        <v>44104</v>
      </c>
      <c r="I4" s="266">
        <v>44196</v>
      </c>
      <c r="J4" s="239"/>
      <c r="K4" s="266">
        <v>44286</v>
      </c>
      <c r="L4" s="266">
        <v>44377</v>
      </c>
      <c r="M4" s="266">
        <v>44469</v>
      </c>
      <c r="N4" s="266">
        <v>44561</v>
      </c>
      <c r="O4" s="239"/>
      <c r="P4" s="266">
        <v>44651</v>
      </c>
      <c r="Q4" s="266">
        <v>44742</v>
      </c>
      <c r="R4" s="266">
        <v>44834</v>
      </c>
      <c r="T4" s="235" t="str">
        <f>CHOOSE(Contents!$A$1,Support!AE$1,Support!AE$2)</f>
        <v>31.12.2021 (reastated)</v>
      </c>
    </row>
    <row r="5" spans="1:31" ht="13" x14ac:dyDescent="0.3">
      <c r="B5" s="39" t="str">
        <f>CHOOSE(Contents!$A$1,Support!B172,Support!C172)</f>
        <v>ASSETS</v>
      </c>
      <c r="C5" s="170"/>
      <c r="D5" s="40"/>
      <c r="F5" s="40"/>
      <c r="G5" s="40"/>
      <c r="H5" s="40"/>
      <c r="I5" s="40"/>
      <c r="J5" s="170"/>
      <c r="K5" s="40"/>
      <c r="L5" s="40"/>
      <c r="M5" s="40"/>
      <c r="N5" s="40"/>
      <c r="P5" s="40"/>
      <c r="Q5" s="40"/>
      <c r="R5" s="40"/>
      <c r="T5" s="40"/>
    </row>
    <row r="6" spans="1:31" ht="13" x14ac:dyDescent="0.3">
      <c r="B6" s="24" t="str">
        <f>CHOOSE(Contents!$A$1,Support!B173,Support!C173)</f>
        <v>Non-current assets</v>
      </c>
      <c r="C6" s="5"/>
      <c r="D6" s="14"/>
      <c r="F6" s="14"/>
      <c r="G6" s="14"/>
      <c r="H6" s="14"/>
      <c r="I6" s="14"/>
      <c r="J6" s="170"/>
      <c r="K6" s="14"/>
      <c r="L6" s="14"/>
      <c r="M6" s="14"/>
      <c r="N6" s="14"/>
      <c r="P6" s="14"/>
      <c r="Q6" s="14"/>
      <c r="R6" s="14"/>
      <c r="T6" s="14"/>
    </row>
    <row r="7" spans="1:31" x14ac:dyDescent="0.3">
      <c r="B7" s="7" t="str">
        <f>CHOOSE(Contents!$A$1,Support!B174,Support!C174)</f>
        <v>Investments in equity accounted associates and joint ventures</v>
      </c>
      <c r="C7" s="5"/>
      <c r="D7" s="31">
        <v>49834</v>
      </c>
      <c r="F7" s="14">
        <v>46780</v>
      </c>
      <c r="G7" s="14">
        <v>44424</v>
      </c>
      <c r="H7" s="14">
        <v>45766</v>
      </c>
      <c r="I7" s="31">
        <v>41948</v>
      </c>
      <c r="J7" s="14"/>
      <c r="K7" s="53">
        <v>38121</v>
      </c>
      <c r="L7" s="53">
        <v>32243</v>
      </c>
      <c r="M7" s="53">
        <v>48045</v>
      </c>
      <c r="N7" s="31">
        <v>48921</v>
      </c>
      <c r="P7" s="53">
        <v>33935</v>
      </c>
      <c r="Q7" s="53">
        <v>30629</v>
      </c>
      <c r="R7" s="53">
        <v>4776</v>
      </c>
      <c r="S7" s="17"/>
      <c r="T7" s="53">
        <v>48921</v>
      </c>
      <c r="U7" s="17"/>
      <c r="V7" s="17"/>
      <c r="W7" s="17"/>
      <c r="X7" s="17"/>
      <c r="Y7" s="17"/>
      <c r="Z7" s="17"/>
      <c r="AA7" s="17"/>
      <c r="AB7" s="17"/>
      <c r="AC7" s="17"/>
      <c r="AD7" s="17"/>
      <c r="AE7" s="17"/>
    </row>
    <row r="8" spans="1:31" x14ac:dyDescent="0.3">
      <c r="B8" s="7" t="str">
        <f>CHOOSE(Contents!$A$1,Support!B175,Support!C175)</f>
        <v>Goodwill</v>
      </c>
      <c r="C8" s="5"/>
      <c r="D8" s="31">
        <v>141285</v>
      </c>
      <c r="F8" s="14">
        <v>135307</v>
      </c>
      <c r="G8" s="14">
        <v>135447</v>
      </c>
      <c r="H8" s="14">
        <v>135447</v>
      </c>
      <c r="I8" s="31">
        <v>135670</v>
      </c>
      <c r="J8" s="14"/>
      <c r="K8" s="53">
        <v>135670</v>
      </c>
      <c r="L8" s="53">
        <v>135670</v>
      </c>
      <c r="M8" s="53">
        <v>138003</v>
      </c>
      <c r="N8" s="31">
        <v>138600</v>
      </c>
      <c r="P8" s="53">
        <v>129344</v>
      </c>
      <c r="Q8" s="53">
        <v>129344</v>
      </c>
      <c r="R8" s="53">
        <v>151205</v>
      </c>
      <c r="S8" s="17"/>
      <c r="T8" s="53">
        <v>138414</v>
      </c>
      <c r="U8" s="17"/>
      <c r="V8" s="17"/>
      <c r="W8" s="17"/>
      <c r="X8" s="17"/>
      <c r="Y8" s="17"/>
      <c r="Z8" s="17"/>
      <c r="AA8" s="17"/>
      <c r="AB8" s="17"/>
      <c r="AC8" s="17"/>
      <c r="AD8" s="17"/>
      <c r="AE8" s="17"/>
    </row>
    <row r="9" spans="1:31" x14ac:dyDescent="0.3">
      <c r="B9" s="7" t="str">
        <f>CHOOSE(Contents!$A$1,Support!B176,Support!C176)</f>
        <v>Right-of-use assets</v>
      </c>
      <c r="C9" s="5"/>
      <c r="D9" s="31">
        <v>5009</v>
      </c>
      <c r="F9" s="14">
        <v>11976</v>
      </c>
      <c r="G9" s="14">
        <v>11505</v>
      </c>
      <c r="H9" s="14">
        <v>11521</v>
      </c>
      <c r="I9" s="31">
        <v>15618</v>
      </c>
      <c r="J9" s="14"/>
      <c r="K9" s="53">
        <v>16359</v>
      </c>
      <c r="L9" s="53">
        <v>15305</v>
      </c>
      <c r="M9" s="53">
        <v>15330</v>
      </c>
      <c r="N9" s="31">
        <v>14843</v>
      </c>
      <c r="P9" s="53">
        <v>15110</v>
      </c>
      <c r="Q9" s="53">
        <v>14732</v>
      </c>
      <c r="R9" s="53">
        <v>14274</v>
      </c>
      <c r="S9" s="17"/>
      <c r="T9" s="53">
        <v>14843</v>
      </c>
      <c r="U9" s="17"/>
      <c r="V9" s="17"/>
      <c r="W9" s="17"/>
      <c r="X9" s="17"/>
      <c r="Y9" s="17"/>
      <c r="Z9" s="17"/>
      <c r="AA9" s="17"/>
      <c r="AB9" s="17"/>
      <c r="AC9" s="17"/>
      <c r="AD9" s="17"/>
      <c r="AE9" s="17"/>
    </row>
    <row r="10" spans="1:31" ht="13" x14ac:dyDescent="0.3">
      <c r="B10" s="7" t="str">
        <f>CHOOSE(Contents!$A$1,Support!B177,Support!C177)</f>
        <v>Other intangible assets</v>
      </c>
      <c r="C10" s="4"/>
      <c r="D10" s="31">
        <v>19971</v>
      </c>
      <c r="F10" s="14">
        <v>19994</v>
      </c>
      <c r="G10" s="14">
        <v>18433</v>
      </c>
      <c r="H10" s="14">
        <v>18292</v>
      </c>
      <c r="I10" s="31">
        <v>19623</v>
      </c>
      <c r="J10" s="14"/>
      <c r="K10" s="53">
        <v>19225</v>
      </c>
      <c r="L10" s="53">
        <v>19526</v>
      </c>
      <c r="M10" s="53">
        <v>19160</v>
      </c>
      <c r="N10" s="31">
        <v>18324</v>
      </c>
      <c r="P10" s="53">
        <v>17238</v>
      </c>
      <c r="Q10" s="53">
        <v>14049</v>
      </c>
      <c r="R10" s="53">
        <v>20686</v>
      </c>
      <c r="S10" s="17"/>
      <c r="T10" s="53">
        <v>18324</v>
      </c>
      <c r="U10" s="17"/>
      <c r="V10" s="17"/>
      <c r="W10" s="17"/>
      <c r="X10" s="17"/>
      <c r="Y10" s="17"/>
      <c r="Z10" s="17"/>
      <c r="AA10" s="17"/>
      <c r="AB10" s="17"/>
      <c r="AC10" s="17"/>
      <c r="AD10" s="17"/>
      <c r="AE10" s="17"/>
    </row>
    <row r="11" spans="1:31" x14ac:dyDescent="0.3">
      <c r="B11" s="7" t="str">
        <f>CHOOSE(Contents!$A$1,Support!B178,Support!C178)</f>
        <v>Property and equipment</v>
      </c>
      <c r="C11" s="6"/>
      <c r="D11" s="31">
        <v>8712</v>
      </c>
      <c r="F11" s="14">
        <v>9109</v>
      </c>
      <c r="G11" s="14">
        <v>9834</v>
      </c>
      <c r="H11" s="14">
        <v>10503</v>
      </c>
      <c r="I11" s="31">
        <v>11651</v>
      </c>
      <c r="J11" s="14"/>
      <c r="K11" s="53">
        <v>12790</v>
      </c>
      <c r="L11" s="53">
        <v>13509</v>
      </c>
      <c r="M11" s="53">
        <v>15511</v>
      </c>
      <c r="N11" s="31">
        <v>15798</v>
      </c>
      <c r="P11" s="53">
        <v>18035</v>
      </c>
      <c r="Q11" s="53">
        <v>18686</v>
      </c>
      <c r="R11" s="53">
        <v>18018</v>
      </c>
      <c r="S11" s="17"/>
      <c r="T11" s="53">
        <v>15798</v>
      </c>
      <c r="U11" s="17"/>
      <c r="V11" s="17"/>
      <c r="W11" s="17"/>
      <c r="X11" s="17"/>
      <c r="Y11" s="17"/>
      <c r="Z11" s="17"/>
      <c r="AA11" s="17"/>
      <c r="AB11" s="17"/>
      <c r="AC11" s="17"/>
      <c r="AD11" s="17"/>
      <c r="AE11" s="17"/>
    </row>
    <row r="12" spans="1:31" ht="13" x14ac:dyDescent="0.3">
      <c r="B12" s="7" t="str">
        <f>CHOOSE(Contents!$A$1,Support!B179,Support!C179)</f>
        <v>Financial assets at fair value through profit or loss</v>
      </c>
      <c r="C12" s="4"/>
      <c r="D12" s="31">
        <v>1749</v>
      </c>
      <c r="F12" s="14">
        <v>1689</v>
      </c>
      <c r="G12" s="14">
        <v>1417</v>
      </c>
      <c r="H12" s="14">
        <v>1631</v>
      </c>
      <c r="I12" s="31">
        <v>2305</v>
      </c>
      <c r="J12" s="14"/>
      <c r="K12" s="53">
        <v>3566</v>
      </c>
      <c r="L12" s="53">
        <v>5215</v>
      </c>
      <c r="M12" s="53">
        <v>5382</v>
      </c>
      <c r="N12" s="31">
        <v>6903</v>
      </c>
      <c r="P12" s="53">
        <v>6749</v>
      </c>
      <c r="Q12" s="53">
        <v>4098</v>
      </c>
      <c r="R12" s="53">
        <v>4055</v>
      </c>
      <c r="S12" s="17"/>
      <c r="T12" s="53">
        <v>6903</v>
      </c>
      <c r="U12" s="17"/>
      <c r="V12" s="17"/>
      <c r="W12" s="17"/>
      <c r="X12" s="17"/>
      <c r="Y12" s="17"/>
      <c r="Z12" s="17"/>
      <c r="AA12" s="17"/>
      <c r="AB12" s="17"/>
      <c r="AC12" s="17"/>
      <c r="AD12" s="17"/>
      <c r="AE12" s="17"/>
    </row>
    <row r="13" spans="1:31" x14ac:dyDescent="0.3">
      <c r="B13" s="7" t="str">
        <f>CHOOSE(Contents!$A$1,Support!B180,Support!C180)</f>
        <v>Deferred income tax assets</v>
      </c>
      <c r="C13" s="5"/>
      <c r="D13" s="31">
        <v>2078</v>
      </c>
      <c r="F13" s="14">
        <v>2373</v>
      </c>
      <c r="G13" s="14">
        <v>2546</v>
      </c>
      <c r="H13" s="14">
        <v>3174</v>
      </c>
      <c r="I13" s="31">
        <v>2924</v>
      </c>
      <c r="J13" s="14"/>
      <c r="K13" s="53">
        <v>3298</v>
      </c>
      <c r="L13" s="53">
        <v>3877</v>
      </c>
      <c r="M13" s="53">
        <v>4407</v>
      </c>
      <c r="N13" s="31">
        <v>5157</v>
      </c>
      <c r="P13" s="53">
        <v>6688</v>
      </c>
      <c r="Q13" s="53">
        <v>4215</v>
      </c>
      <c r="R13" s="53">
        <v>2128</v>
      </c>
      <c r="S13" s="17"/>
      <c r="T13" s="53">
        <v>5157</v>
      </c>
      <c r="U13" s="17"/>
      <c r="V13" s="17"/>
      <c r="W13" s="17"/>
      <c r="X13" s="17"/>
      <c r="Y13" s="17"/>
      <c r="Z13" s="17"/>
      <c r="AA13" s="17"/>
      <c r="AB13" s="17"/>
      <c r="AC13" s="17"/>
      <c r="AD13" s="17"/>
      <c r="AE13" s="17"/>
    </row>
    <row r="14" spans="1:31" x14ac:dyDescent="0.3">
      <c r="B14" s="7" t="str">
        <f>CHOOSE(Contents!$A$1,Support!B181,Support!C181)</f>
        <v>Long-term loans issued</v>
      </c>
      <c r="C14" s="5"/>
      <c r="D14" s="31">
        <v>286</v>
      </c>
      <c r="F14" s="14">
        <v>342</v>
      </c>
      <c r="G14" s="14">
        <v>359</v>
      </c>
      <c r="H14" s="14">
        <v>431</v>
      </c>
      <c r="I14" s="31">
        <v>422</v>
      </c>
      <c r="J14" s="14"/>
      <c r="K14" s="53">
        <v>506</v>
      </c>
      <c r="L14" s="53">
        <v>11626</v>
      </c>
      <c r="M14" s="53">
        <v>1298</v>
      </c>
      <c r="N14" s="31">
        <v>69</v>
      </c>
      <c r="P14" s="53">
        <v>64</v>
      </c>
      <c r="Q14" s="53">
        <v>84</v>
      </c>
      <c r="R14" s="53">
        <v>367</v>
      </c>
      <c r="S14" s="17"/>
      <c r="T14" s="53">
        <v>69</v>
      </c>
      <c r="U14" s="17"/>
      <c r="V14" s="17"/>
      <c r="W14" s="17"/>
      <c r="X14" s="17"/>
      <c r="Y14" s="17"/>
      <c r="Z14" s="17"/>
      <c r="AA14" s="17"/>
      <c r="AB14" s="17"/>
      <c r="AC14" s="17"/>
      <c r="AD14" s="17"/>
      <c r="AE14" s="17"/>
    </row>
    <row r="15" spans="1:31" x14ac:dyDescent="0.3">
      <c r="B15" s="7" t="str">
        <f>CHOOSE(Contents!$A$1,Support!B182,Support!C182)</f>
        <v>Advance under office lease contract</v>
      </c>
      <c r="C15" s="5"/>
      <c r="D15" s="31">
        <v>120</v>
      </c>
      <c r="F15" s="14">
        <v>228</v>
      </c>
      <c r="G15" s="14">
        <v>229</v>
      </c>
      <c r="H15" s="14">
        <v>221</v>
      </c>
      <c r="I15" s="31">
        <v>249</v>
      </c>
      <c r="J15" s="14"/>
      <c r="K15" s="53">
        <v>397</v>
      </c>
      <c r="L15" s="53">
        <v>449</v>
      </c>
      <c r="M15" s="53">
        <v>460</v>
      </c>
      <c r="N15" s="31">
        <v>462</v>
      </c>
      <c r="P15" s="53">
        <v>461</v>
      </c>
      <c r="Q15" s="53">
        <v>475</v>
      </c>
      <c r="R15" s="53">
        <v>488</v>
      </c>
      <c r="S15" s="17"/>
      <c r="T15" s="53">
        <v>462</v>
      </c>
      <c r="U15" s="17"/>
      <c r="V15" s="17"/>
      <c r="W15" s="17"/>
      <c r="X15" s="17"/>
      <c r="Y15" s="17"/>
      <c r="Z15" s="17"/>
      <c r="AA15" s="17"/>
      <c r="AB15" s="17"/>
      <c r="AC15" s="17"/>
      <c r="AD15" s="17"/>
      <c r="AE15" s="17"/>
    </row>
    <row r="16" spans="1:31" ht="13" x14ac:dyDescent="0.3">
      <c r="B16" s="24" t="str">
        <f>CHOOSE(Contents!$A$1,Support!B183,Support!C183)</f>
        <v>Total non-current assets</v>
      </c>
      <c r="C16" s="5"/>
      <c r="D16" s="41">
        <v>229044</v>
      </c>
      <c r="F16" s="30">
        <f>ROUND(SUM(F7:F15),)</f>
        <v>227798</v>
      </c>
      <c r="G16" s="30">
        <f>ROUND(SUM(G7:G15),)</f>
        <v>224194</v>
      </c>
      <c r="H16" s="30">
        <f>ROUND(SUM(H7:H15),)</f>
        <v>226986</v>
      </c>
      <c r="I16" s="41">
        <v>230410</v>
      </c>
      <c r="J16" s="16"/>
      <c r="K16" s="61">
        <v>229932</v>
      </c>
      <c r="L16" s="61">
        <v>237420</v>
      </c>
      <c r="M16" s="61">
        <f>SUM(M7:M15)</f>
        <v>247596</v>
      </c>
      <c r="N16" s="41">
        <f>SUM(N7:N15)</f>
        <v>249077</v>
      </c>
      <c r="P16" s="61">
        <f>SUM(P7:P15)</f>
        <v>227624</v>
      </c>
      <c r="Q16" s="61">
        <f>SUM(Q7:Q15)</f>
        <v>216312</v>
      </c>
      <c r="R16" s="61">
        <f>SUM(R7:R15)</f>
        <v>215997</v>
      </c>
      <c r="S16" s="17"/>
      <c r="T16" s="61">
        <f>SUM(T7:T15)</f>
        <v>248891</v>
      </c>
      <c r="U16" s="17"/>
      <c r="V16" s="17"/>
      <c r="W16" s="17"/>
      <c r="X16" s="17"/>
      <c r="Y16" s="17"/>
      <c r="Z16" s="17"/>
      <c r="AA16" s="17"/>
      <c r="AB16" s="17"/>
      <c r="AC16" s="17"/>
      <c r="AD16" s="17"/>
      <c r="AE16" s="17"/>
    </row>
    <row r="17" spans="2:31" ht="13" x14ac:dyDescent="0.3">
      <c r="B17" s="24" t="str">
        <f>CHOOSE(Contents!$A$1,Support!B184,Support!C184)</f>
        <v>Current assets</v>
      </c>
      <c r="C17" s="5"/>
      <c r="J17" s="16"/>
      <c r="K17" s="59"/>
      <c r="L17" s="59"/>
      <c r="M17" s="59"/>
      <c r="P17" s="59"/>
      <c r="Q17" s="59"/>
      <c r="R17" s="59"/>
      <c r="S17" s="17"/>
      <c r="T17" s="59"/>
      <c r="U17" s="17"/>
      <c r="V17" s="17"/>
      <c r="W17" s="17"/>
      <c r="X17" s="17"/>
      <c r="Y17" s="17"/>
      <c r="Z17" s="17"/>
      <c r="AA17" s="17"/>
      <c r="AB17" s="17"/>
      <c r="AC17" s="17"/>
      <c r="AD17" s="17"/>
      <c r="AE17" s="17"/>
    </row>
    <row r="18" spans="2:31" x14ac:dyDescent="0.3">
      <c r="B18" s="7" t="str">
        <f>CHOOSE(Contents!$A$1,Support!B185,Support!C185)</f>
        <v>Trade accounts receivable</v>
      </c>
      <c r="C18" s="5"/>
      <c r="D18" s="31">
        <v>12658</v>
      </c>
      <c r="F18" s="14">
        <v>11862</v>
      </c>
      <c r="G18" s="14">
        <v>11696</v>
      </c>
      <c r="H18" s="14">
        <v>13643</v>
      </c>
      <c r="I18" s="31">
        <v>16707</v>
      </c>
      <c r="J18" s="14"/>
      <c r="K18" s="53">
        <v>15236</v>
      </c>
      <c r="L18" s="53">
        <v>15470</v>
      </c>
      <c r="M18" s="53">
        <v>16251</v>
      </c>
      <c r="N18" s="31">
        <v>20688</v>
      </c>
      <c r="P18" s="53">
        <v>16771</v>
      </c>
      <c r="Q18" s="53">
        <v>14707</v>
      </c>
      <c r="R18" s="53">
        <v>15371</v>
      </c>
      <c r="S18" s="17"/>
      <c r="T18" s="53">
        <v>20688</v>
      </c>
      <c r="U18" s="17"/>
      <c r="V18" s="17"/>
      <c r="W18" s="17"/>
      <c r="X18" s="17"/>
      <c r="Y18" s="17"/>
      <c r="Z18" s="17"/>
      <c r="AA18" s="17"/>
      <c r="AB18" s="17"/>
      <c r="AC18" s="17"/>
      <c r="AD18" s="17"/>
      <c r="AE18" s="17"/>
    </row>
    <row r="19" spans="2:31" x14ac:dyDescent="0.3">
      <c r="B19" s="7" t="str">
        <f>CHOOSE(Contents!$A$1,Support!B186,Support!C186)</f>
        <v>MY.GAMES receivable</v>
      </c>
      <c r="C19" s="5"/>
      <c r="D19" s="31"/>
      <c r="F19" s="14"/>
      <c r="G19" s="14"/>
      <c r="H19" s="14"/>
      <c r="I19" s="31"/>
      <c r="J19" s="14"/>
      <c r="K19" s="53"/>
      <c r="L19" s="53"/>
      <c r="M19" s="53"/>
      <c r="N19" s="31"/>
      <c r="P19" s="53"/>
      <c r="Q19" s="53"/>
      <c r="R19" s="53">
        <v>29315</v>
      </c>
      <c r="S19" s="17"/>
      <c r="T19" s="53">
        <v>0</v>
      </c>
      <c r="U19" s="17"/>
      <c r="V19" s="17"/>
      <c r="W19" s="17"/>
      <c r="X19" s="17"/>
      <c r="Y19" s="17"/>
      <c r="Z19" s="17"/>
      <c r="AA19" s="17"/>
      <c r="AB19" s="17"/>
      <c r="AC19" s="17"/>
      <c r="AD19" s="17"/>
      <c r="AE19" s="17"/>
    </row>
    <row r="20" spans="2:31" ht="13" x14ac:dyDescent="0.3">
      <c r="B20" s="7" t="str">
        <f>CHOOSE(Contents!$A$1,Support!B187,Support!C187)</f>
        <v xml:space="preserve">Prepaid income tax </v>
      </c>
      <c r="C20" s="4"/>
      <c r="D20" s="31">
        <v>148</v>
      </c>
      <c r="F20" s="14">
        <v>363</v>
      </c>
      <c r="G20" s="14">
        <v>298</v>
      </c>
      <c r="H20" s="14">
        <v>961</v>
      </c>
      <c r="I20" s="31">
        <v>358</v>
      </c>
      <c r="J20" s="14"/>
      <c r="K20" s="53">
        <v>311</v>
      </c>
      <c r="L20" s="53">
        <v>190</v>
      </c>
      <c r="M20" s="53">
        <v>340</v>
      </c>
      <c r="N20" s="31">
        <v>359</v>
      </c>
      <c r="P20" s="53">
        <v>841</v>
      </c>
      <c r="Q20" s="53">
        <v>300</v>
      </c>
      <c r="R20" s="53">
        <v>1122</v>
      </c>
      <c r="S20" s="17"/>
      <c r="T20" s="53">
        <v>359</v>
      </c>
      <c r="U20" s="17"/>
      <c r="V20" s="17"/>
      <c r="W20" s="17"/>
      <c r="X20" s="17"/>
      <c r="Y20" s="17"/>
      <c r="Z20" s="17"/>
      <c r="AA20" s="17"/>
      <c r="AB20" s="17"/>
      <c r="AC20" s="17"/>
      <c r="AD20" s="17"/>
      <c r="AE20" s="17"/>
    </row>
    <row r="21" spans="2:31" ht="13" x14ac:dyDescent="0.3">
      <c r="B21" s="7" t="str">
        <f>CHOOSE(Contents!$A$1,Support!B188,Support!C188)</f>
        <v>Prepaid expenses and advances to suppliers</v>
      </c>
      <c r="C21" s="4"/>
      <c r="D21" s="31">
        <v>978</v>
      </c>
      <c r="F21" s="14">
        <v>679</v>
      </c>
      <c r="G21" s="14">
        <v>423</v>
      </c>
      <c r="H21" s="14">
        <v>1130</v>
      </c>
      <c r="I21" s="31">
        <v>853</v>
      </c>
      <c r="J21" s="14"/>
      <c r="K21" s="53">
        <v>1117</v>
      </c>
      <c r="L21" s="53">
        <v>1246</v>
      </c>
      <c r="M21" s="53">
        <v>1807</v>
      </c>
      <c r="N21" s="31">
        <v>2353</v>
      </c>
      <c r="P21" s="53">
        <v>3167</v>
      </c>
      <c r="Q21" s="53">
        <v>3400</v>
      </c>
      <c r="R21" s="53">
        <v>1963</v>
      </c>
      <c r="S21" s="17"/>
      <c r="T21" s="53">
        <v>2353</v>
      </c>
      <c r="U21" s="17"/>
      <c r="V21" s="17"/>
      <c r="W21" s="17"/>
      <c r="X21" s="17"/>
      <c r="Y21" s="17"/>
      <c r="Z21" s="17"/>
      <c r="AA21" s="17"/>
      <c r="AB21" s="17"/>
      <c r="AC21" s="17"/>
      <c r="AD21" s="17"/>
      <c r="AE21" s="17"/>
    </row>
    <row r="22" spans="2:31" ht="13" x14ac:dyDescent="0.3">
      <c r="B22" s="7" t="str">
        <f>CHOOSE(Contents!$A$1,Support!B189,Support!C189)</f>
        <v>Short-term deposits </v>
      </c>
      <c r="C22" s="4"/>
      <c r="D22" s="31">
        <v>0</v>
      </c>
      <c r="F22" s="14">
        <v>0</v>
      </c>
      <c r="G22" s="14">
        <v>655</v>
      </c>
      <c r="H22" s="14">
        <v>0</v>
      </c>
      <c r="I22" s="31">
        <v>0</v>
      </c>
      <c r="J22" s="14"/>
      <c r="K22" s="53">
        <v>0</v>
      </c>
      <c r="L22" s="53">
        <v>3619</v>
      </c>
      <c r="M22" s="53">
        <v>0</v>
      </c>
      <c r="N22" s="31">
        <v>0</v>
      </c>
      <c r="P22" s="53">
        <v>0</v>
      </c>
      <c r="Q22" s="53"/>
      <c r="R22" s="53"/>
      <c r="S22" s="17"/>
      <c r="T22" s="53"/>
      <c r="U22" s="17"/>
      <c r="V22" s="17"/>
      <c r="W22" s="17"/>
      <c r="X22" s="17"/>
      <c r="Y22" s="17"/>
      <c r="Z22" s="17"/>
      <c r="AA22" s="17"/>
      <c r="AB22" s="17"/>
      <c r="AC22" s="17"/>
      <c r="AD22" s="17"/>
      <c r="AE22" s="17"/>
    </row>
    <row r="23" spans="2:31" ht="13" x14ac:dyDescent="0.3">
      <c r="B23" s="7" t="str">
        <f>CHOOSE(Contents!$A$1,Support!B190,Support!C190)</f>
        <v xml:space="preserve">Financial assets at fair value through profit or loss </v>
      </c>
      <c r="C23" s="4"/>
      <c r="D23" s="31">
        <v>90</v>
      </c>
      <c r="F23" s="14">
        <v>291</v>
      </c>
      <c r="G23" s="14">
        <v>219</v>
      </c>
      <c r="H23" s="14">
        <v>647</v>
      </c>
      <c r="I23" s="31">
        <v>0</v>
      </c>
      <c r="J23" s="14"/>
      <c r="K23" s="53">
        <v>0</v>
      </c>
      <c r="L23" s="53">
        <v>0</v>
      </c>
      <c r="M23" s="53">
        <v>0</v>
      </c>
      <c r="N23" s="31">
        <v>0</v>
      </c>
      <c r="P23" s="53">
        <f>0</f>
        <v>0</v>
      </c>
      <c r="Q23" s="53">
        <v>114</v>
      </c>
      <c r="R23" s="53">
        <v>0</v>
      </c>
      <c r="S23" s="17"/>
      <c r="T23" s="53"/>
      <c r="U23" s="17"/>
      <c r="V23" s="17"/>
      <c r="W23" s="17"/>
      <c r="X23" s="17"/>
      <c r="Y23" s="17"/>
      <c r="Z23" s="17"/>
      <c r="AA23" s="17"/>
      <c r="AB23" s="17"/>
      <c r="AC23" s="17"/>
      <c r="AD23" s="17"/>
      <c r="AE23" s="17"/>
    </row>
    <row r="24" spans="2:31" s="243" customFormat="1" ht="13" x14ac:dyDescent="0.3">
      <c r="B24" s="7" t="str">
        <f>CHOOSE(Contents!$A$1,Support!B191,Support!C191)</f>
        <v>Loans issued</v>
      </c>
      <c r="C24" s="11"/>
      <c r="D24" s="31">
        <v>655</v>
      </c>
      <c r="E24" s="3"/>
      <c r="F24" s="14">
        <v>448</v>
      </c>
      <c r="G24" s="14">
        <v>133</v>
      </c>
      <c r="H24" s="14">
        <v>214</v>
      </c>
      <c r="I24" s="31">
        <v>2441</v>
      </c>
      <c r="J24" s="14"/>
      <c r="K24" s="53">
        <v>6169</v>
      </c>
      <c r="L24" s="53">
        <v>798</v>
      </c>
      <c r="M24" s="53">
        <v>623</v>
      </c>
      <c r="N24" s="31">
        <v>109</v>
      </c>
      <c r="P24" s="53">
        <v>107</v>
      </c>
      <c r="Q24" s="53">
        <v>200</v>
      </c>
      <c r="R24" s="53">
        <v>1200</v>
      </c>
      <c r="S24" s="17"/>
      <c r="T24" s="53">
        <v>109</v>
      </c>
      <c r="U24" s="17"/>
      <c r="V24" s="17"/>
      <c r="W24" s="17"/>
      <c r="X24" s="17"/>
      <c r="Y24" s="17"/>
      <c r="Z24" s="17"/>
      <c r="AA24" s="17"/>
      <c r="AB24" s="17"/>
      <c r="AC24" s="17"/>
      <c r="AD24" s="17"/>
      <c r="AE24" s="17"/>
    </row>
    <row r="25" spans="2:31" s="243" customFormat="1" ht="13" x14ac:dyDescent="0.3">
      <c r="B25" s="7" t="str">
        <f>CHOOSE(Contents!$A$1,Support!B192,Support!C192)</f>
        <v>Inventories</v>
      </c>
      <c r="C25" s="11"/>
      <c r="D25" s="31"/>
      <c r="E25" s="3"/>
      <c r="F25" s="14"/>
      <c r="G25" s="14"/>
      <c r="H25" s="14"/>
      <c r="I25" s="31">
        <v>98</v>
      </c>
      <c r="J25" s="14"/>
      <c r="K25" s="53">
        <v>121</v>
      </c>
      <c r="L25" s="53">
        <v>128</v>
      </c>
      <c r="M25" s="53">
        <v>148</v>
      </c>
      <c r="N25" s="31">
        <v>157</v>
      </c>
      <c r="P25" s="53">
        <v>143</v>
      </c>
      <c r="Q25" s="53">
        <v>515</v>
      </c>
      <c r="R25" s="53">
        <v>380</v>
      </c>
      <c r="S25" s="17"/>
      <c r="T25" s="53">
        <v>157</v>
      </c>
      <c r="U25" s="17"/>
      <c r="V25" s="17"/>
      <c r="W25" s="17"/>
      <c r="X25" s="17"/>
      <c r="Y25" s="17"/>
      <c r="Z25" s="17"/>
      <c r="AA25" s="17"/>
      <c r="AB25" s="17"/>
      <c r="AC25" s="17"/>
      <c r="AD25" s="17"/>
      <c r="AE25" s="17"/>
    </row>
    <row r="26" spans="2:31" s="243" customFormat="1" ht="13" x14ac:dyDescent="0.3">
      <c r="B26" s="7" t="str">
        <f>CHOOSE(Contents!$A$1,Support!B193,Support!C193)</f>
        <v>Other current assets</v>
      </c>
      <c r="C26" s="11"/>
      <c r="D26" s="31">
        <v>1317</v>
      </c>
      <c r="E26" s="3"/>
      <c r="F26" s="14">
        <v>1058</v>
      </c>
      <c r="G26" s="14">
        <v>969</v>
      </c>
      <c r="H26" s="14">
        <v>1040</v>
      </c>
      <c r="I26" s="31">
        <v>1247</v>
      </c>
      <c r="J26" s="14"/>
      <c r="K26" s="53">
        <v>1970</v>
      </c>
      <c r="L26" s="53">
        <v>1508</v>
      </c>
      <c r="M26" s="53">
        <v>1826</v>
      </c>
      <c r="N26" s="31">
        <v>1445</v>
      </c>
      <c r="P26" s="53">
        <v>2117</v>
      </c>
      <c r="Q26" s="53">
        <v>1306</v>
      </c>
      <c r="R26" s="53">
        <v>4432</v>
      </c>
      <c r="S26" s="17"/>
      <c r="T26" s="53">
        <v>1445</v>
      </c>
      <c r="U26" s="17"/>
      <c r="V26" s="17"/>
      <c r="W26" s="17"/>
      <c r="X26" s="17"/>
      <c r="Y26" s="17"/>
      <c r="Z26" s="17"/>
      <c r="AA26" s="17"/>
      <c r="AB26" s="17"/>
      <c r="AC26" s="17"/>
      <c r="AD26" s="17"/>
      <c r="AE26" s="17"/>
    </row>
    <row r="27" spans="2:31" x14ac:dyDescent="0.3">
      <c r="B27" s="7" t="str">
        <f>CHOOSE(Contents!$A$1,Support!B194,Support!C194)</f>
        <v>Cash and cash equivalents</v>
      </c>
      <c r="C27" s="6"/>
      <c r="D27" s="31">
        <v>9825</v>
      </c>
      <c r="F27" s="14">
        <v>11684</v>
      </c>
      <c r="G27" s="14">
        <v>13529</v>
      </c>
      <c r="H27" s="14">
        <v>24673</v>
      </c>
      <c r="I27" s="31">
        <v>39297</v>
      </c>
      <c r="J27" s="14"/>
      <c r="K27" s="53">
        <v>35746</v>
      </c>
      <c r="L27" s="53">
        <v>21930</v>
      </c>
      <c r="M27" s="53">
        <v>30820</v>
      </c>
      <c r="N27" s="31">
        <v>23737</v>
      </c>
      <c r="P27" s="53">
        <v>19086</v>
      </c>
      <c r="Q27" s="53">
        <v>12385</v>
      </c>
      <c r="R27" s="53">
        <v>14688</v>
      </c>
      <c r="S27" s="17"/>
      <c r="T27" s="53">
        <v>23737</v>
      </c>
      <c r="U27" s="17"/>
      <c r="V27" s="17"/>
      <c r="W27" s="17"/>
      <c r="X27" s="17"/>
      <c r="Y27" s="17"/>
      <c r="Z27" s="17"/>
      <c r="AA27" s="17"/>
      <c r="AB27" s="17"/>
      <c r="AC27" s="17"/>
      <c r="AD27" s="17"/>
      <c r="AE27" s="17"/>
    </row>
    <row r="28" spans="2:31" x14ac:dyDescent="0.3">
      <c r="B28" s="7" t="str">
        <f>CHOOSE(Contents!$A$1,Support!B195,Support!C195)</f>
        <v>Assets held for sale</v>
      </c>
      <c r="C28" s="7"/>
      <c r="D28" s="42">
        <v>0</v>
      </c>
      <c r="F28" s="28">
        <v>0</v>
      </c>
      <c r="G28" s="28">
        <v>0</v>
      </c>
      <c r="H28" s="28">
        <v>0</v>
      </c>
      <c r="I28" s="42">
        <v>0</v>
      </c>
      <c r="J28" s="14"/>
      <c r="K28" s="53">
        <v>0</v>
      </c>
      <c r="L28" s="53">
        <v>0</v>
      </c>
      <c r="M28" s="53">
        <v>0</v>
      </c>
      <c r="N28" s="42">
        <v>0</v>
      </c>
      <c r="P28" s="53">
        <v>0</v>
      </c>
      <c r="Q28" s="53">
        <v>0</v>
      </c>
      <c r="R28" s="53">
        <v>4175</v>
      </c>
      <c r="S28" s="17"/>
      <c r="T28" s="53">
        <v>0</v>
      </c>
      <c r="U28" s="17"/>
      <c r="V28" s="17"/>
      <c r="W28" s="17"/>
      <c r="X28" s="17"/>
      <c r="Y28" s="17"/>
      <c r="Z28" s="17"/>
      <c r="AA28" s="17"/>
      <c r="AB28" s="17"/>
      <c r="AC28" s="17"/>
      <c r="AD28" s="17"/>
      <c r="AE28" s="17"/>
    </row>
    <row r="29" spans="2:31" ht="13" x14ac:dyDescent="0.3">
      <c r="B29" s="24" t="str">
        <f>CHOOSE(Contents!$A$1,Support!B196,Support!C196)</f>
        <v>Total current assets</v>
      </c>
      <c r="C29" s="7"/>
      <c r="D29" s="41">
        <v>25671</v>
      </c>
      <c r="F29" s="30">
        <v>26385</v>
      </c>
      <c r="G29" s="30">
        <v>27922</v>
      </c>
      <c r="H29" s="30">
        <v>42308</v>
      </c>
      <c r="I29" s="41">
        <v>61001</v>
      </c>
      <c r="J29" s="16"/>
      <c r="K29" s="61">
        <v>60670</v>
      </c>
      <c r="L29" s="61">
        <v>44889</v>
      </c>
      <c r="M29" s="61">
        <v>51815</v>
      </c>
      <c r="N29" s="41">
        <f>SUM(N18:N28)</f>
        <v>48848</v>
      </c>
      <c r="P29" s="61">
        <f>SUM(P18:P28)</f>
        <v>42232</v>
      </c>
      <c r="Q29" s="61">
        <f>SUM(Q18:Q28)</f>
        <v>32927</v>
      </c>
      <c r="R29" s="61">
        <f>SUM(R18:R28)</f>
        <v>72646</v>
      </c>
      <c r="S29" s="17"/>
      <c r="T29" s="61">
        <f>SUM(T18:T28)</f>
        <v>48848</v>
      </c>
      <c r="U29" s="17"/>
      <c r="V29" s="17"/>
      <c r="W29" s="17"/>
      <c r="X29" s="17"/>
      <c r="Y29" s="17"/>
      <c r="Z29" s="17"/>
      <c r="AA29" s="17"/>
      <c r="AB29" s="17"/>
      <c r="AC29" s="17"/>
      <c r="AD29" s="17"/>
      <c r="AE29" s="17"/>
    </row>
    <row r="30" spans="2:31" ht="13.5" thickBot="1" x14ac:dyDescent="0.35">
      <c r="B30" s="24" t="str">
        <f>CHOOSE(Contents!$A$1,Support!B197,Support!C197)</f>
        <v>Total assets</v>
      </c>
      <c r="C30" s="7"/>
      <c r="D30" s="43">
        <v>254715</v>
      </c>
      <c r="F30" s="26">
        <v>254183</v>
      </c>
      <c r="G30" s="26">
        <v>252114</v>
      </c>
      <c r="H30" s="26">
        <v>269294</v>
      </c>
      <c r="I30" s="43">
        <v>291411</v>
      </c>
      <c r="J30" s="17"/>
      <c r="K30" s="62">
        <f>K29+K16</f>
        <v>290602</v>
      </c>
      <c r="L30" s="62">
        <f>L29+L16</f>
        <v>282309</v>
      </c>
      <c r="M30" s="62">
        <f>M29+M16</f>
        <v>299411</v>
      </c>
      <c r="N30" s="62">
        <f>N29+N16</f>
        <v>297925</v>
      </c>
      <c r="P30" s="62">
        <f>P29+P16</f>
        <v>269856</v>
      </c>
      <c r="Q30" s="62">
        <f>Q29+Q16</f>
        <v>249239</v>
      </c>
      <c r="R30" s="62">
        <f>R29+R16</f>
        <v>288643</v>
      </c>
      <c r="S30" s="17"/>
      <c r="T30" s="62">
        <f>T29+T16</f>
        <v>297739</v>
      </c>
      <c r="U30" s="17"/>
      <c r="V30" s="17"/>
      <c r="W30" s="17"/>
      <c r="X30" s="17"/>
      <c r="Y30" s="17"/>
      <c r="Z30" s="17"/>
      <c r="AA30" s="17"/>
      <c r="AB30" s="17"/>
      <c r="AC30" s="17"/>
      <c r="AD30" s="17"/>
      <c r="AE30" s="17"/>
    </row>
    <row r="31" spans="2:31" ht="13" x14ac:dyDescent="0.3">
      <c r="B31" s="39" t="str">
        <f>CHOOSE(Contents!$A$1,Support!B198,Support!C198)</f>
        <v>EQUITY AND LIABILITIES</v>
      </c>
      <c r="C31" s="170"/>
      <c r="D31" s="40"/>
      <c r="F31" s="40"/>
      <c r="G31" s="40"/>
      <c r="H31" s="40"/>
      <c r="I31" s="40"/>
      <c r="J31" s="170"/>
      <c r="K31" s="40"/>
      <c r="L31" s="40"/>
      <c r="M31" s="40"/>
      <c r="N31" s="40"/>
      <c r="P31" s="40"/>
      <c r="Q31" s="40"/>
      <c r="R31" s="40"/>
      <c r="S31" s="17"/>
      <c r="T31" s="40"/>
      <c r="U31" s="17"/>
      <c r="V31" s="17"/>
      <c r="W31" s="17"/>
      <c r="X31" s="17"/>
      <c r="Y31" s="17"/>
      <c r="Z31" s="17"/>
      <c r="AA31" s="17"/>
      <c r="AB31" s="17"/>
      <c r="AC31" s="17"/>
      <c r="AD31" s="17"/>
      <c r="AE31" s="17"/>
    </row>
    <row r="32" spans="2:31" ht="13" x14ac:dyDescent="0.3">
      <c r="B32" s="24" t="str">
        <f>CHOOSE(Contents!$A$1,Support!B199,Support!C199)</f>
        <v>Equity attributable to equity holders of the parent</v>
      </c>
      <c r="C32" s="8"/>
      <c r="J32" s="21"/>
      <c r="K32" s="59"/>
      <c r="L32" s="59"/>
      <c r="M32" s="59"/>
      <c r="P32" s="59"/>
      <c r="Q32" s="59"/>
      <c r="R32" s="59"/>
      <c r="S32" s="17"/>
      <c r="T32" s="59"/>
      <c r="U32" s="17"/>
      <c r="V32" s="17"/>
      <c r="W32" s="17"/>
      <c r="X32" s="17"/>
      <c r="Y32" s="17"/>
      <c r="Z32" s="17"/>
      <c r="AA32" s="17"/>
      <c r="AB32" s="17"/>
      <c r="AC32" s="17"/>
      <c r="AD32" s="17"/>
      <c r="AE32" s="17"/>
    </row>
    <row r="33" spans="2:31" x14ac:dyDescent="0.3">
      <c r="B33" s="175" t="str">
        <f>CHOOSE(Contents!$A$1,Support!B200,Support!C200)</f>
        <v>Issued capital</v>
      </c>
      <c r="C33" s="7"/>
      <c r="D33" s="31" t="s">
        <v>23</v>
      </c>
      <c r="F33" s="14" t="s">
        <v>23</v>
      </c>
      <c r="G33" s="14" t="s">
        <v>23</v>
      </c>
      <c r="H33" s="14" t="s">
        <v>23</v>
      </c>
      <c r="I33" s="31" t="s">
        <v>23</v>
      </c>
      <c r="J33" s="14"/>
      <c r="K33" s="53">
        <v>0</v>
      </c>
      <c r="L33" s="53">
        <v>0</v>
      </c>
      <c r="M33" s="53">
        <v>0</v>
      </c>
      <c r="N33" s="31">
        <v>0</v>
      </c>
      <c r="P33" s="53">
        <v>0</v>
      </c>
      <c r="Q33" s="53">
        <v>0</v>
      </c>
      <c r="R33" s="53">
        <v>0</v>
      </c>
      <c r="S33" s="17"/>
      <c r="T33" s="53">
        <v>0</v>
      </c>
      <c r="U33" s="17"/>
      <c r="V33" s="17"/>
      <c r="W33" s="17"/>
      <c r="X33" s="17"/>
      <c r="Y33" s="17"/>
      <c r="Z33" s="17"/>
      <c r="AA33" s="17"/>
      <c r="AB33" s="17"/>
      <c r="AC33" s="17"/>
      <c r="AD33" s="17"/>
      <c r="AE33" s="17"/>
    </row>
    <row r="34" spans="2:31" x14ac:dyDescent="0.3">
      <c r="B34" s="175" t="str">
        <f>CHOOSE(Contents!$A$1,Support!B201,Support!C201)</f>
        <v>Share premium</v>
      </c>
      <c r="C34" s="7"/>
      <c r="D34" s="31">
        <v>60286</v>
      </c>
      <c r="E34" s="14"/>
      <c r="F34" s="14">
        <v>60824</v>
      </c>
      <c r="G34" s="14">
        <v>61208</v>
      </c>
      <c r="H34" s="14">
        <v>76686</v>
      </c>
      <c r="I34" s="31">
        <v>77101</v>
      </c>
      <c r="J34" s="14"/>
      <c r="K34" s="53">
        <v>77446</v>
      </c>
      <c r="L34" s="53">
        <v>77884</v>
      </c>
      <c r="M34" s="53">
        <v>77920</v>
      </c>
      <c r="N34" s="31">
        <v>79397</v>
      </c>
      <c r="P34" s="53">
        <v>80616</v>
      </c>
      <c r="Q34" s="53">
        <v>80867</v>
      </c>
      <c r="R34" s="53">
        <v>81383</v>
      </c>
      <c r="S34" s="17"/>
      <c r="T34" s="53">
        <v>79397</v>
      </c>
      <c r="U34" s="17"/>
      <c r="V34" s="17"/>
      <c r="W34" s="17"/>
      <c r="X34" s="17"/>
      <c r="Y34" s="17"/>
      <c r="Z34" s="17"/>
      <c r="AA34" s="17"/>
      <c r="AB34" s="17"/>
      <c r="AC34" s="17"/>
      <c r="AD34" s="17"/>
      <c r="AE34" s="17"/>
    </row>
    <row r="35" spans="2:31" ht="13" x14ac:dyDescent="0.3">
      <c r="B35" s="175" t="str">
        <f>CHOOSE(Contents!$A$1,Support!B202,Support!C202)</f>
        <v>Treasury shares</v>
      </c>
      <c r="C35" s="8"/>
      <c r="D35" s="31">
        <v>-1152</v>
      </c>
      <c r="E35" s="14"/>
      <c r="F35" s="14">
        <v>-1152</v>
      </c>
      <c r="G35" s="14">
        <v>-1152</v>
      </c>
      <c r="H35" s="14">
        <v>-1084</v>
      </c>
      <c r="I35" s="31">
        <v>-1071</v>
      </c>
      <c r="J35" s="14"/>
      <c r="K35" s="53">
        <v>-1044</v>
      </c>
      <c r="L35" s="53">
        <v>-1044</v>
      </c>
      <c r="M35" s="53">
        <v>-1044</v>
      </c>
      <c r="N35" s="31">
        <v>-1044</v>
      </c>
      <c r="P35" s="53">
        <v>-1039</v>
      </c>
      <c r="Q35" s="53">
        <v>-1039</v>
      </c>
      <c r="R35" s="53">
        <v>-1039</v>
      </c>
      <c r="S35" s="17"/>
      <c r="T35" s="53">
        <v>-1044</v>
      </c>
      <c r="U35" s="17"/>
      <c r="V35" s="17"/>
      <c r="W35" s="17"/>
      <c r="X35" s="17"/>
      <c r="Y35" s="17"/>
      <c r="Z35" s="17"/>
      <c r="AA35" s="17"/>
      <c r="AB35" s="17"/>
      <c r="AC35" s="17"/>
      <c r="AD35" s="17"/>
      <c r="AE35" s="17"/>
    </row>
    <row r="36" spans="2:31" ht="13" x14ac:dyDescent="0.3">
      <c r="B36" s="175" t="str">
        <f>CHOOSE(Contents!$A$1,Support!B203,Support!C203)</f>
        <v>Retained earnings</v>
      </c>
      <c r="C36" s="8"/>
      <c r="D36" s="31">
        <v>125351</v>
      </c>
      <c r="E36" s="14"/>
      <c r="F36" s="14">
        <v>116274</v>
      </c>
      <c r="G36" s="14">
        <v>113606</v>
      </c>
      <c r="H36" s="14">
        <v>113465</v>
      </c>
      <c r="I36" s="31">
        <v>103103</v>
      </c>
      <c r="J36" s="14"/>
      <c r="K36" s="53">
        <v>100638</v>
      </c>
      <c r="L36" s="53">
        <v>95775</v>
      </c>
      <c r="M36" s="53">
        <v>94929</v>
      </c>
      <c r="N36" s="31">
        <v>89985</v>
      </c>
      <c r="P36" s="53">
        <v>35279</v>
      </c>
      <c r="Q36" s="53">
        <v>39051</v>
      </c>
      <c r="R36" s="53">
        <v>80566</v>
      </c>
      <c r="S36" s="17"/>
      <c r="T36" s="53">
        <v>89985</v>
      </c>
      <c r="U36" s="17"/>
      <c r="V36" s="17"/>
      <c r="W36" s="17"/>
      <c r="X36" s="17"/>
      <c r="Y36" s="17"/>
      <c r="Z36" s="17"/>
      <c r="AA36" s="17"/>
      <c r="AB36" s="17"/>
      <c r="AC36" s="17"/>
      <c r="AD36" s="17"/>
      <c r="AE36" s="17"/>
    </row>
    <row r="37" spans="2:31" ht="13" x14ac:dyDescent="0.3">
      <c r="B37" s="175" t="str">
        <f>CHOOSE(Contents!$A$1,Support!B204,Support!C204)</f>
        <v>Foreign currency translation reserve</v>
      </c>
      <c r="C37" s="9"/>
      <c r="D37" s="31">
        <v>170</v>
      </c>
      <c r="E37" s="14"/>
      <c r="F37" s="14">
        <v>301</v>
      </c>
      <c r="G37" s="14">
        <v>54</v>
      </c>
      <c r="H37" s="14">
        <v>298</v>
      </c>
      <c r="I37" s="31">
        <v>1195</v>
      </c>
      <c r="J37" s="14"/>
      <c r="K37" s="53">
        <v>1811</v>
      </c>
      <c r="L37" s="53">
        <v>671</v>
      </c>
      <c r="M37" s="53">
        <v>873</v>
      </c>
      <c r="N37" s="31">
        <v>1578</v>
      </c>
      <c r="P37" s="53">
        <v>5182</v>
      </c>
      <c r="Q37" s="53">
        <v>-609</v>
      </c>
      <c r="R37" s="53">
        <v>808</v>
      </c>
      <c r="S37" s="17"/>
      <c r="T37" s="53">
        <v>1578</v>
      </c>
      <c r="U37" s="17"/>
      <c r="V37" s="17"/>
      <c r="W37" s="17"/>
      <c r="X37" s="17"/>
      <c r="Y37" s="17"/>
      <c r="Z37" s="17"/>
      <c r="AA37" s="17"/>
      <c r="AB37" s="17"/>
      <c r="AC37" s="17"/>
      <c r="AD37" s="17"/>
      <c r="AE37" s="17"/>
    </row>
    <row r="38" spans="2:31" ht="13" x14ac:dyDescent="0.3">
      <c r="B38" s="24" t="str">
        <f>CHOOSE(Contents!$A$1,Support!B205,Support!C205)</f>
        <v>Total equity attributable to equity holders of the parent</v>
      </c>
      <c r="C38" s="9"/>
      <c r="D38" s="41">
        <v>184655</v>
      </c>
      <c r="E38" s="16"/>
      <c r="F38" s="30">
        <v>176247</v>
      </c>
      <c r="G38" s="30">
        <v>173716</v>
      </c>
      <c r="H38" s="30">
        <v>189365</v>
      </c>
      <c r="I38" s="41">
        <v>180328</v>
      </c>
      <c r="J38" s="16"/>
      <c r="K38" s="61">
        <v>178851</v>
      </c>
      <c r="L38" s="61">
        <v>173286</v>
      </c>
      <c r="M38" s="61">
        <v>172678</v>
      </c>
      <c r="N38" s="41">
        <v>169916</v>
      </c>
      <c r="P38" s="61">
        <f>SUM(P33:P37)</f>
        <v>120038</v>
      </c>
      <c r="Q38" s="61">
        <f>SUM(Q33:Q37)</f>
        <v>118270</v>
      </c>
      <c r="R38" s="61">
        <f>SUM(R33:R37)</f>
        <v>161718</v>
      </c>
      <c r="S38" s="17"/>
      <c r="T38" s="61">
        <f>SUM(T33:T37)</f>
        <v>169916</v>
      </c>
      <c r="U38" s="17"/>
      <c r="V38" s="17"/>
      <c r="W38" s="17"/>
      <c r="X38" s="17"/>
      <c r="Y38" s="17"/>
      <c r="Z38" s="17"/>
      <c r="AA38" s="17"/>
      <c r="AB38" s="17"/>
      <c r="AC38" s="17"/>
      <c r="AD38" s="17"/>
      <c r="AE38" s="17"/>
    </row>
    <row r="39" spans="2:31" ht="13" x14ac:dyDescent="0.3">
      <c r="B39" s="175" t="str">
        <f>CHOOSE(Contents!$A$1,Support!B206,Support!C206)</f>
        <v>Non-controlling interests</v>
      </c>
      <c r="C39" s="8"/>
      <c r="D39" s="31">
        <v>809</v>
      </c>
      <c r="E39" s="14"/>
      <c r="F39" s="14">
        <v>530</v>
      </c>
      <c r="G39" s="14">
        <v>430</v>
      </c>
      <c r="H39" s="14">
        <v>309</v>
      </c>
      <c r="I39" s="31">
        <v>1663</v>
      </c>
      <c r="J39" s="14"/>
      <c r="K39" s="53">
        <v>1598</v>
      </c>
      <c r="L39" s="53">
        <v>1326</v>
      </c>
      <c r="M39" s="53">
        <v>407</v>
      </c>
      <c r="N39" s="31">
        <v>346</v>
      </c>
      <c r="P39" s="53">
        <v>109</v>
      </c>
      <c r="Q39" s="53">
        <v>-96</v>
      </c>
      <c r="R39" s="53">
        <v>-2185</v>
      </c>
      <c r="S39" s="17"/>
      <c r="T39" s="53">
        <v>346</v>
      </c>
      <c r="U39" s="17"/>
      <c r="V39" s="17"/>
      <c r="W39" s="17"/>
      <c r="X39" s="17"/>
      <c r="Y39" s="17"/>
      <c r="Z39" s="17"/>
      <c r="AA39" s="17"/>
      <c r="AB39" s="17"/>
      <c r="AC39" s="17"/>
      <c r="AD39" s="17"/>
      <c r="AE39" s="17"/>
    </row>
    <row r="40" spans="2:31" ht="13" x14ac:dyDescent="0.3">
      <c r="B40" s="24" t="str">
        <f>CHOOSE(Contents!$A$1,Support!B207,Support!C207)</f>
        <v>Total equity</v>
      </c>
      <c r="C40" s="8"/>
      <c r="D40" s="41">
        <v>185464</v>
      </c>
      <c r="E40" s="16"/>
      <c r="F40" s="30">
        <v>176777</v>
      </c>
      <c r="G40" s="30">
        <v>174146</v>
      </c>
      <c r="H40" s="30">
        <v>189674</v>
      </c>
      <c r="I40" s="41">
        <v>181991</v>
      </c>
      <c r="J40" s="16"/>
      <c r="K40" s="61">
        <v>180449</v>
      </c>
      <c r="L40" s="61">
        <v>174612</v>
      </c>
      <c r="M40" s="61">
        <v>173085</v>
      </c>
      <c r="N40" s="41">
        <v>170262</v>
      </c>
      <c r="P40" s="61">
        <f>SUM(P38:P39)</f>
        <v>120147</v>
      </c>
      <c r="Q40" s="61">
        <f>SUM(Q38:Q39)</f>
        <v>118174</v>
      </c>
      <c r="R40" s="61">
        <f>SUM(R38:R39)</f>
        <v>159533</v>
      </c>
      <c r="S40" s="17"/>
      <c r="T40" s="61">
        <f>SUM(T38:T39)</f>
        <v>170262</v>
      </c>
      <c r="U40" s="17"/>
      <c r="V40" s="17"/>
      <c r="W40" s="17"/>
      <c r="X40" s="17"/>
      <c r="Y40" s="17"/>
      <c r="Z40" s="17"/>
      <c r="AA40" s="17"/>
      <c r="AB40" s="17"/>
      <c r="AC40" s="17"/>
      <c r="AD40" s="17"/>
      <c r="AE40" s="17"/>
    </row>
    <row r="41" spans="2:31" ht="13" x14ac:dyDescent="0.3">
      <c r="B41" s="24" t="str">
        <f>CHOOSE(Contents!$A$1,Support!B208,Support!C208)</f>
        <v>Non-current liabilities</v>
      </c>
      <c r="C41" s="8"/>
      <c r="E41" s="21"/>
      <c r="J41" s="21"/>
      <c r="K41" s="59"/>
      <c r="L41" s="59"/>
      <c r="M41" s="59"/>
      <c r="P41" s="59"/>
      <c r="Q41" s="59"/>
      <c r="R41" s="59"/>
      <c r="S41" s="17"/>
      <c r="T41" s="59"/>
      <c r="U41" s="17"/>
      <c r="V41" s="17"/>
      <c r="W41" s="17"/>
      <c r="X41" s="17"/>
      <c r="Y41" s="17"/>
      <c r="Z41" s="17"/>
      <c r="AA41" s="17"/>
      <c r="AB41" s="17"/>
      <c r="AC41" s="17"/>
      <c r="AD41" s="17"/>
      <c r="AE41" s="17"/>
    </row>
    <row r="42" spans="2:31" x14ac:dyDescent="0.3">
      <c r="B42" s="7" t="str">
        <f>CHOOSE(Contents!$A$1,Support!B209,Support!C209)</f>
        <v>Deferred income tax liabilities</v>
      </c>
      <c r="C42" s="6"/>
      <c r="D42" s="31">
        <v>2286</v>
      </c>
      <c r="E42" s="14"/>
      <c r="F42" s="14">
        <v>2065</v>
      </c>
      <c r="G42" s="14">
        <v>1842</v>
      </c>
      <c r="H42" s="14">
        <v>1731</v>
      </c>
      <c r="I42" s="31">
        <v>1379</v>
      </c>
      <c r="J42" s="14"/>
      <c r="K42" s="53">
        <v>990</v>
      </c>
      <c r="L42" s="53">
        <v>1258</v>
      </c>
      <c r="M42" s="53">
        <v>1509</v>
      </c>
      <c r="N42" s="31">
        <v>1228</v>
      </c>
      <c r="P42" s="53">
        <v>1060</v>
      </c>
      <c r="Q42" s="53">
        <v>831</v>
      </c>
      <c r="R42" s="53">
        <v>1737</v>
      </c>
      <c r="S42" s="17"/>
      <c r="T42" s="53">
        <v>1228</v>
      </c>
      <c r="U42" s="17"/>
      <c r="V42" s="17"/>
      <c r="W42" s="17"/>
      <c r="X42" s="17"/>
      <c r="Y42" s="17"/>
      <c r="Z42" s="17"/>
      <c r="AA42" s="17"/>
      <c r="AB42" s="17"/>
      <c r="AC42" s="17"/>
      <c r="AD42" s="17"/>
      <c r="AE42" s="17"/>
    </row>
    <row r="43" spans="2:31" x14ac:dyDescent="0.3">
      <c r="B43" s="7" t="str">
        <f>CHOOSE(Contents!$A$1,Support!B210,Support!C210)</f>
        <v>Deferred revenue</v>
      </c>
      <c r="C43" s="6"/>
      <c r="D43" s="31">
        <v>1737</v>
      </c>
      <c r="E43" s="14"/>
      <c r="F43" s="14">
        <v>1875</v>
      </c>
      <c r="G43" s="14">
        <v>2400</v>
      </c>
      <c r="H43" s="14">
        <v>2466</v>
      </c>
      <c r="I43" s="31">
        <v>1871</v>
      </c>
      <c r="J43" s="14"/>
      <c r="K43" s="53">
        <v>1825</v>
      </c>
      <c r="L43" s="53">
        <v>2003</v>
      </c>
      <c r="M43" s="53">
        <v>2076</v>
      </c>
      <c r="N43" s="31">
        <v>1455</v>
      </c>
      <c r="P43" s="53">
        <v>1489</v>
      </c>
      <c r="Q43" s="53">
        <v>1308</v>
      </c>
      <c r="R43" s="53">
        <v>590</v>
      </c>
      <c r="S43" s="17"/>
      <c r="T43" s="53">
        <v>1455</v>
      </c>
      <c r="U43" s="17"/>
      <c r="V43" s="17"/>
      <c r="W43" s="17"/>
      <c r="X43" s="17"/>
      <c r="Y43" s="17"/>
      <c r="Z43" s="17"/>
      <c r="AA43" s="17"/>
      <c r="AB43" s="17"/>
      <c r="AC43" s="17"/>
      <c r="AD43" s="17"/>
      <c r="AE43" s="17"/>
    </row>
    <row r="44" spans="2:31" x14ac:dyDescent="0.3">
      <c r="B44" s="7" t="str">
        <f>CHOOSE(Contents!$A$1,Support!B211,Support!C211)</f>
        <v>Non-current lease liabilities</v>
      </c>
      <c r="D44" s="31">
        <v>1568</v>
      </c>
      <c r="E44" s="14"/>
      <c r="F44" s="14">
        <v>7881</v>
      </c>
      <c r="G44" s="14">
        <v>7702</v>
      </c>
      <c r="H44" s="14">
        <v>7825</v>
      </c>
      <c r="I44" s="31">
        <v>11338</v>
      </c>
      <c r="J44" s="14"/>
      <c r="K44" s="53">
        <v>12564</v>
      </c>
      <c r="L44" s="53">
        <v>11981</v>
      </c>
      <c r="M44" s="53">
        <v>12358</v>
      </c>
      <c r="N44" s="31">
        <v>11327</v>
      </c>
      <c r="P44" s="53">
        <v>10915</v>
      </c>
      <c r="Q44" s="53">
        <v>10884</v>
      </c>
      <c r="R44" s="53">
        <v>10798</v>
      </c>
      <c r="S44" s="17"/>
      <c r="T44" s="53">
        <v>11327</v>
      </c>
      <c r="U44" s="17"/>
      <c r="V44" s="17"/>
      <c r="W44" s="17"/>
      <c r="X44" s="17"/>
      <c r="Y44" s="17"/>
      <c r="Z44" s="17"/>
      <c r="AA44" s="17"/>
      <c r="AB44" s="17"/>
      <c r="AC44" s="17"/>
      <c r="AD44" s="17"/>
      <c r="AE44" s="17"/>
    </row>
    <row r="45" spans="2:31" x14ac:dyDescent="0.3">
      <c r="B45" s="275" t="str">
        <f>CHOOSE(Contents!$A$1,Support!B212,Support!C212)</f>
        <v>Non-current financial liabilities at fair value through profit or loss</v>
      </c>
      <c r="D45" s="31">
        <v>0</v>
      </c>
      <c r="E45" s="14"/>
      <c r="F45" s="14">
        <v>0</v>
      </c>
      <c r="G45" s="14">
        <v>0</v>
      </c>
      <c r="H45" s="14">
        <v>0</v>
      </c>
      <c r="I45" s="31">
        <v>3506</v>
      </c>
      <c r="J45" s="14"/>
      <c r="K45" s="53">
        <v>2441</v>
      </c>
      <c r="L45" s="53">
        <v>2121</v>
      </c>
      <c r="M45" s="53">
        <v>1622</v>
      </c>
      <c r="N45" s="274">
        <v>879</v>
      </c>
      <c r="P45" s="53">
        <v>1015</v>
      </c>
      <c r="Q45" s="53">
        <v>1130</v>
      </c>
      <c r="R45" s="53">
        <v>1450</v>
      </c>
      <c r="S45" s="17"/>
      <c r="T45" s="53">
        <v>879</v>
      </c>
      <c r="U45" s="17"/>
      <c r="V45" s="17"/>
      <c r="W45" s="17"/>
      <c r="X45" s="17"/>
      <c r="Y45" s="17"/>
      <c r="Z45" s="17"/>
      <c r="AA45" s="17"/>
      <c r="AB45" s="17"/>
      <c r="AC45" s="17"/>
      <c r="AD45" s="17"/>
      <c r="AE45" s="17"/>
    </row>
    <row r="46" spans="2:31" x14ac:dyDescent="0.3">
      <c r="B46" s="5" t="str">
        <f>CHOOSE(Contents!$A$1,Support!B213,Support!C213)</f>
        <v>Long-term interest-bearing loans and bonds</v>
      </c>
      <c r="D46" s="31">
        <v>19474</v>
      </c>
      <c r="E46" s="14"/>
      <c r="F46" s="14">
        <v>17855</v>
      </c>
      <c r="G46" s="14">
        <v>16008</v>
      </c>
      <c r="H46" s="14">
        <v>14158</v>
      </c>
      <c r="I46" s="31">
        <v>41497</v>
      </c>
      <c r="J46" s="14"/>
      <c r="K46" s="53">
        <v>40454</v>
      </c>
      <c r="L46" s="53">
        <v>37902</v>
      </c>
      <c r="M46" s="53">
        <v>51369</v>
      </c>
      <c r="N46" s="31">
        <v>50810</v>
      </c>
      <c r="P46" s="53">
        <v>23410</v>
      </c>
      <c r="Q46" s="53">
        <v>21948</v>
      </c>
      <c r="R46" s="53">
        <v>28102</v>
      </c>
      <c r="S46" s="17"/>
      <c r="T46" s="53">
        <v>50810</v>
      </c>
      <c r="U46" s="17"/>
      <c r="V46" s="17"/>
      <c r="W46" s="17"/>
      <c r="X46" s="17"/>
      <c r="Y46" s="17"/>
      <c r="Z46" s="17"/>
      <c r="AA46" s="17"/>
      <c r="AB46" s="17"/>
      <c r="AC46" s="17"/>
      <c r="AD46" s="17"/>
      <c r="AE46" s="17"/>
    </row>
    <row r="47" spans="2:31" x14ac:dyDescent="0.3">
      <c r="B47" s="7" t="str">
        <f>CHOOSE(Contents!$A$1,Support!B214,Support!C214)</f>
        <v>Other non-current liabilities</v>
      </c>
      <c r="D47" s="31">
        <v>0</v>
      </c>
      <c r="E47" s="14"/>
      <c r="F47" s="14">
        <v>0</v>
      </c>
      <c r="G47" s="14">
        <v>0</v>
      </c>
      <c r="H47" s="14">
        <v>0</v>
      </c>
      <c r="I47" s="31">
        <v>265</v>
      </c>
      <c r="J47" s="14"/>
      <c r="K47" s="53">
        <v>265</v>
      </c>
      <c r="L47" s="53">
        <v>265</v>
      </c>
      <c r="M47" s="53">
        <v>265</v>
      </c>
      <c r="N47" s="31">
        <v>522</v>
      </c>
      <c r="P47" s="53">
        <v>579</v>
      </c>
      <c r="Q47" s="53">
        <v>404</v>
      </c>
      <c r="R47" s="53">
        <v>434</v>
      </c>
      <c r="S47" s="17"/>
      <c r="T47" s="53">
        <v>522</v>
      </c>
      <c r="U47" s="17"/>
      <c r="V47" s="17"/>
      <c r="W47" s="17"/>
      <c r="X47" s="17"/>
      <c r="Y47" s="17"/>
      <c r="Z47" s="17"/>
      <c r="AA47" s="17"/>
      <c r="AB47" s="17"/>
      <c r="AC47" s="17"/>
      <c r="AD47" s="17"/>
      <c r="AE47" s="17"/>
    </row>
    <row r="48" spans="2:31" ht="13" x14ac:dyDescent="0.3">
      <c r="B48" s="24" t="str">
        <f>CHOOSE(Contents!$A$1,Support!B215,Support!C215)</f>
        <v>Total non-current liabilities</v>
      </c>
      <c r="D48" s="41">
        <v>25065</v>
      </c>
      <c r="E48" s="16"/>
      <c r="F48" s="30">
        <f>SUM(F42:F46)</f>
        <v>29676</v>
      </c>
      <c r="G48" s="30">
        <f>SUM(G42:G46)</f>
        <v>27952</v>
      </c>
      <c r="H48" s="30">
        <f>SUM(H42:H46)</f>
        <v>26180</v>
      </c>
      <c r="I48" s="41">
        <v>59856</v>
      </c>
      <c r="J48" s="16"/>
      <c r="K48" s="61">
        <v>58539</v>
      </c>
      <c r="L48" s="61">
        <v>55530</v>
      </c>
      <c r="M48" s="61">
        <v>69199</v>
      </c>
      <c r="N48" s="41">
        <f>SUM(N42:N47)</f>
        <v>66221</v>
      </c>
      <c r="P48" s="61">
        <f>SUM(P42:P47)</f>
        <v>38468</v>
      </c>
      <c r="Q48" s="61">
        <f>SUM(Q42:Q47)</f>
        <v>36505</v>
      </c>
      <c r="R48" s="61">
        <f>SUM(R42:R47)</f>
        <v>43111</v>
      </c>
      <c r="S48" s="17"/>
      <c r="T48" s="61">
        <f>SUM(T42:T47)</f>
        <v>66221</v>
      </c>
      <c r="U48" s="17"/>
      <c r="V48" s="17"/>
      <c r="W48" s="17"/>
      <c r="X48" s="17"/>
      <c r="Y48" s="17"/>
      <c r="Z48" s="17"/>
      <c r="AA48" s="17"/>
      <c r="AB48" s="17"/>
      <c r="AC48" s="17"/>
      <c r="AD48" s="17"/>
      <c r="AE48" s="17"/>
    </row>
    <row r="49" spans="2:31" ht="13" x14ac:dyDescent="0.3">
      <c r="B49" s="24" t="str">
        <f>CHOOSE(Contents!$A$1,Support!B216,Support!C216)</f>
        <v>Current liabilities</v>
      </c>
      <c r="E49" s="17"/>
      <c r="J49" s="17"/>
      <c r="K49" s="59"/>
      <c r="L49" s="59"/>
      <c r="M49" s="59"/>
      <c r="P49" s="59"/>
      <c r="Q49" s="59"/>
      <c r="R49" s="59"/>
      <c r="S49" s="17"/>
      <c r="T49" s="59"/>
      <c r="U49" s="17"/>
      <c r="V49" s="17"/>
      <c r="W49" s="17"/>
      <c r="X49" s="17"/>
      <c r="Y49" s="17"/>
      <c r="Z49" s="17"/>
      <c r="AA49" s="17"/>
      <c r="AB49" s="17"/>
      <c r="AC49" s="17"/>
      <c r="AD49" s="17"/>
      <c r="AE49" s="17"/>
    </row>
    <row r="50" spans="2:31" x14ac:dyDescent="0.3">
      <c r="B50" s="7" t="str">
        <f>CHOOSE(Contents!$A$1,Support!B217,Support!C217)</f>
        <v>Trade accounts payable</v>
      </c>
      <c r="D50" s="31">
        <v>8030</v>
      </c>
      <c r="E50" s="14"/>
      <c r="F50" s="14">
        <v>9500</v>
      </c>
      <c r="G50" s="14">
        <v>8836</v>
      </c>
      <c r="H50" s="14">
        <v>10574</v>
      </c>
      <c r="I50" s="31">
        <v>10923</v>
      </c>
      <c r="J50" s="14"/>
      <c r="K50" s="53">
        <v>12996</v>
      </c>
      <c r="L50" s="53">
        <v>11605</v>
      </c>
      <c r="M50" s="53">
        <v>12947</v>
      </c>
      <c r="N50" s="31">
        <v>14541</v>
      </c>
      <c r="P50" s="53">
        <v>15650</v>
      </c>
      <c r="Q50" s="53">
        <v>13145</v>
      </c>
      <c r="R50" s="53">
        <v>12270</v>
      </c>
      <c r="S50" s="17"/>
      <c r="T50" s="53">
        <v>14541</v>
      </c>
      <c r="U50" s="17"/>
      <c r="V50" s="17"/>
      <c r="W50" s="17"/>
      <c r="X50" s="17"/>
      <c r="Y50" s="17"/>
      <c r="Z50" s="17"/>
      <c r="AA50" s="17"/>
      <c r="AB50" s="17"/>
      <c r="AC50" s="17"/>
      <c r="AD50" s="17"/>
      <c r="AE50" s="17"/>
    </row>
    <row r="51" spans="2:31" x14ac:dyDescent="0.3">
      <c r="B51" s="7" t="str">
        <f>CHOOSE(Contents!$A$1,Support!B218,Support!C218)</f>
        <v>Income tax payable</v>
      </c>
      <c r="D51" s="31">
        <v>481</v>
      </c>
      <c r="E51" s="14"/>
      <c r="F51" s="14">
        <v>229</v>
      </c>
      <c r="G51" s="14">
        <v>422</v>
      </c>
      <c r="H51" s="14">
        <v>1501</v>
      </c>
      <c r="I51" s="31">
        <v>2673</v>
      </c>
      <c r="J51" s="14"/>
      <c r="K51" s="53">
        <v>2421</v>
      </c>
      <c r="L51" s="53">
        <v>2355</v>
      </c>
      <c r="M51" s="53">
        <v>2450</v>
      </c>
      <c r="N51" s="31">
        <v>3208</v>
      </c>
      <c r="P51" s="53">
        <v>2857</v>
      </c>
      <c r="Q51" s="53">
        <v>2804</v>
      </c>
      <c r="R51" s="53">
        <v>2495</v>
      </c>
      <c r="S51" s="17"/>
      <c r="T51" s="53">
        <v>3208</v>
      </c>
      <c r="U51" s="17"/>
      <c r="V51" s="17"/>
      <c r="W51" s="17"/>
      <c r="X51" s="17"/>
      <c r="Y51" s="17"/>
      <c r="Z51" s="17"/>
      <c r="AA51" s="17"/>
      <c r="AB51" s="17"/>
      <c r="AC51" s="17"/>
      <c r="AD51" s="17"/>
      <c r="AE51" s="17"/>
    </row>
    <row r="52" spans="2:31" x14ac:dyDescent="0.3">
      <c r="B52" s="7" t="str">
        <f>CHOOSE(Contents!$A$1,Support!B219,Support!C219)</f>
        <v>VAT and other taxes payable</v>
      </c>
      <c r="D52" s="31">
        <v>2086</v>
      </c>
      <c r="E52" s="14"/>
      <c r="F52" s="14">
        <v>2046</v>
      </c>
      <c r="G52" s="14">
        <v>1789</v>
      </c>
      <c r="H52" s="14">
        <v>1940</v>
      </c>
      <c r="I52" s="31">
        <v>2259</v>
      </c>
      <c r="J52" s="14"/>
      <c r="K52" s="53">
        <v>3062</v>
      </c>
      <c r="L52" s="53">
        <v>3025</v>
      </c>
      <c r="M52" s="53">
        <v>3422</v>
      </c>
      <c r="N52" s="31">
        <v>4391</v>
      </c>
      <c r="P52" s="53">
        <v>5079</v>
      </c>
      <c r="Q52" s="53">
        <v>4399</v>
      </c>
      <c r="R52" s="53">
        <v>4507</v>
      </c>
      <c r="S52" s="17"/>
      <c r="T52" s="53">
        <v>4391</v>
      </c>
      <c r="U52" s="17"/>
      <c r="V52" s="17"/>
      <c r="W52" s="17"/>
      <c r="X52" s="17"/>
      <c r="Y52" s="17"/>
      <c r="Z52" s="17"/>
      <c r="AA52" s="17"/>
      <c r="AB52" s="17"/>
      <c r="AC52" s="17"/>
      <c r="AD52" s="17"/>
      <c r="AE52" s="17"/>
    </row>
    <row r="53" spans="2:31" x14ac:dyDescent="0.3">
      <c r="B53" s="7" t="str">
        <f>CHOOSE(Contents!$A$1,Support!B220,Support!C220)</f>
        <v>Deferred revenue and customer advances</v>
      </c>
      <c r="D53" s="31">
        <v>10920</v>
      </c>
      <c r="E53" s="14"/>
      <c r="F53" s="14">
        <v>11407</v>
      </c>
      <c r="G53" s="14">
        <v>13388</v>
      </c>
      <c r="H53" s="14">
        <v>14634</v>
      </c>
      <c r="I53" s="31">
        <v>16912</v>
      </c>
      <c r="J53" s="14"/>
      <c r="K53" s="53">
        <v>17622</v>
      </c>
      <c r="L53" s="53">
        <v>17665</v>
      </c>
      <c r="M53" s="53">
        <v>18766</v>
      </c>
      <c r="N53" s="31">
        <v>17980</v>
      </c>
      <c r="P53" s="53">
        <v>18831</v>
      </c>
      <c r="Q53" s="53">
        <v>16874</v>
      </c>
      <c r="R53" s="53">
        <v>6141</v>
      </c>
      <c r="S53" s="17"/>
      <c r="T53" s="53">
        <v>17794</v>
      </c>
      <c r="U53" s="17"/>
      <c r="V53" s="17"/>
      <c r="W53" s="17"/>
      <c r="X53" s="17"/>
      <c r="Y53" s="17"/>
      <c r="Z53" s="17"/>
      <c r="AA53" s="17"/>
      <c r="AB53" s="17"/>
      <c r="AC53" s="17"/>
      <c r="AD53" s="17"/>
      <c r="AE53" s="17"/>
    </row>
    <row r="54" spans="2:31" x14ac:dyDescent="0.3">
      <c r="B54" s="7" t="str">
        <f>CHOOSE(Contents!$A$1,Support!B221,Support!C221)</f>
        <v>Short-term portion of long-term interest-bearing loans</v>
      </c>
      <c r="D54" s="31">
        <v>4044</v>
      </c>
      <c r="E54" s="14"/>
      <c r="F54" s="14">
        <v>5114</v>
      </c>
      <c r="G54" s="14">
        <v>6215</v>
      </c>
      <c r="H54" s="14">
        <v>7393</v>
      </c>
      <c r="I54" s="31">
        <v>3718</v>
      </c>
      <c r="J54" s="14"/>
      <c r="K54" s="53">
        <v>4822</v>
      </c>
      <c r="L54" s="53">
        <v>5920</v>
      </c>
      <c r="M54" s="53">
        <v>7060</v>
      </c>
      <c r="N54" s="31">
        <v>7078</v>
      </c>
      <c r="P54" s="53">
        <v>50063</v>
      </c>
      <c r="Q54" s="53">
        <v>37161</v>
      </c>
      <c r="R54" s="53">
        <v>35488</v>
      </c>
      <c r="S54" s="17"/>
      <c r="T54" s="53">
        <v>7078</v>
      </c>
      <c r="U54" s="17"/>
      <c r="V54" s="17"/>
      <c r="W54" s="17"/>
      <c r="X54" s="17"/>
      <c r="Y54" s="17"/>
      <c r="Z54" s="17"/>
      <c r="AA54" s="17"/>
      <c r="AB54" s="17"/>
      <c r="AC54" s="17"/>
      <c r="AD54" s="17"/>
      <c r="AE54" s="17"/>
    </row>
    <row r="55" spans="2:31" x14ac:dyDescent="0.3">
      <c r="B55" s="7" t="str">
        <f>CHOOSE(Contents!$A$1,Support!B222,Support!C222)</f>
        <v>Current lease liabilities</v>
      </c>
      <c r="D55" s="31">
        <v>3128</v>
      </c>
      <c r="E55" s="14"/>
      <c r="F55" s="14">
        <v>3876</v>
      </c>
      <c r="G55" s="14">
        <v>3643</v>
      </c>
      <c r="H55" s="14">
        <v>3378</v>
      </c>
      <c r="I55" s="31">
        <v>3861</v>
      </c>
      <c r="J55" s="14"/>
      <c r="K55" s="53">
        <v>3902</v>
      </c>
      <c r="L55" s="53">
        <v>3621</v>
      </c>
      <c r="M55" s="53">
        <v>3436</v>
      </c>
      <c r="N55" s="31">
        <v>4121</v>
      </c>
      <c r="P55" s="53">
        <v>5387</v>
      </c>
      <c r="Q55" s="53">
        <v>5163</v>
      </c>
      <c r="R55" s="53">
        <v>4925</v>
      </c>
      <c r="S55" s="17"/>
      <c r="T55" s="53">
        <v>4121</v>
      </c>
      <c r="U55" s="17"/>
      <c r="V55" s="17"/>
      <c r="W55" s="17"/>
      <c r="X55" s="17"/>
      <c r="Y55" s="17"/>
      <c r="Z55" s="17"/>
      <c r="AA55" s="17"/>
      <c r="AB55" s="17"/>
      <c r="AC55" s="17"/>
      <c r="AD55" s="17"/>
      <c r="AE55" s="17"/>
    </row>
    <row r="56" spans="2:31" x14ac:dyDescent="0.3">
      <c r="B56" s="7" t="str">
        <f>CHOOSE(Contents!$A$1,Support!B223,Support!C223)</f>
        <v>Other payables, accrued expenses and contingent consideration liabilities</v>
      </c>
      <c r="D56" s="31">
        <v>15407</v>
      </c>
      <c r="E56" s="14"/>
      <c r="F56" s="14">
        <v>15558</v>
      </c>
      <c r="G56" s="14">
        <v>15723</v>
      </c>
      <c r="H56" s="14">
        <v>14020</v>
      </c>
      <c r="I56" s="31">
        <v>9218</v>
      </c>
      <c r="J56" s="14"/>
      <c r="K56" s="53">
        <v>6789</v>
      </c>
      <c r="L56" s="53">
        <v>7976</v>
      </c>
      <c r="M56" s="53">
        <v>9046</v>
      </c>
      <c r="N56" s="31">
        <v>10123</v>
      </c>
      <c r="P56" s="53">
        <v>9545</v>
      </c>
      <c r="Q56" s="53">
        <v>10263</v>
      </c>
      <c r="R56" s="53">
        <v>10276</v>
      </c>
      <c r="S56" s="17"/>
      <c r="T56" s="53">
        <v>10123</v>
      </c>
      <c r="U56" s="17"/>
      <c r="V56" s="17"/>
      <c r="W56" s="17"/>
      <c r="X56" s="17"/>
      <c r="Y56" s="17"/>
      <c r="Z56" s="17"/>
      <c r="AA56" s="17"/>
      <c r="AB56" s="17"/>
      <c r="AC56" s="17"/>
      <c r="AD56" s="17"/>
      <c r="AE56" s="17"/>
    </row>
    <row r="57" spans="2:31" x14ac:dyDescent="0.3">
      <c r="B57" s="7" t="str">
        <f>CHOOSE(Contents!$A$1,Support!B224,Support!C224)</f>
        <v>Current financial liabilities at fair value through profit or loss</v>
      </c>
      <c r="D57" s="31"/>
      <c r="E57" s="14"/>
      <c r="F57" s="14"/>
      <c r="G57" s="14"/>
      <c r="H57" s="14"/>
      <c r="I57" s="31"/>
      <c r="J57" s="14"/>
      <c r="K57" s="53"/>
      <c r="L57" s="53"/>
      <c r="M57" s="53"/>
      <c r="N57" s="274"/>
      <c r="P57" s="53"/>
      <c r="Q57" s="53">
        <v>4751</v>
      </c>
      <c r="R57" s="53">
        <v>5585</v>
      </c>
      <c r="S57" s="17"/>
      <c r="T57" s="53"/>
      <c r="U57" s="17"/>
      <c r="V57" s="17"/>
      <c r="W57" s="17"/>
      <c r="X57" s="17"/>
      <c r="Y57" s="17"/>
      <c r="Z57" s="17"/>
      <c r="AA57" s="17"/>
      <c r="AB57" s="17"/>
      <c r="AC57" s="17"/>
      <c r="AD57" s="17"/>
      <c r="AE57" s="17"/>
    </row>
    <row r="58" spans="2:31" x14ac:dyDescent="0.3">
      <c r="B58" s="7" t="str">
        <f>CHOOSE(Contents!$A$1,Support!B225,Support!C225)</f>
        <v>Short-term deferred gain (soft loans)</v>
      </c>
      <c r="D58" s="31"/>
      <c r="E58" s="14"/>
      <c r="F58" s="14"/>
      <c r="G58" s="14"/>
      <c r="H58" s="14"/>
      <c r="I58" s="31"/>
      <c r="J58" s="14"/>
      <c r="K58" s="53"/>
      <c r="L58" s="53"/>
      <c r="M58" s="53"/>
      <c r="N58" s="31"/>
      <c r="P58" s="53"/>
      <c r="Q58" s="53"/>
      <c r="R58" s="53">
        <v>0</v>
      </c>
      <c r="S58" s="17"/>
      <c r="T58" s="53"/>
      <c r="U58" s="17"/>
      <c r="V58" s="17"/>
      <c r="W58" s="17"/>
      <c r="X58" s="17"/>
      <c r="Y58" s="17"/>
      <c r="Z58" s="17"/>
      <c r="AA58" s="17"/>
      <c r="AB58" s="17"/>
      <c r="AC58" s="17"/>
      <c r="AD58" s="17"/>
      <c r="AE58" s="17"/>
    </row>
    <row r="59" spans="2:31" x14ac:dyDescent="0.3">
      <c r="B59" s="7" t="str">
        <f>CHOOSE(Contents!$A$1,Support!B226,Support!C226)</f>
        <v>Liabilities directly associated with assets held for sale</v>
      </c>
      <c r="D59" s="31">
        <v>0</v>
      </c>
      <c r="E59" s="14"/>
      <c r="F59" s="14">
        <v>0</v>
      </c>
      <c r="G59" s="14">
        <v>0</v>
      </c>
      <c r="H59" s="14">
        <v>0</v>
      </c>
      <c r="I59" s="31">
        <v>0</v>
      </c>
      <c r="J59" s="14"/>
      <c r="K59" s="53">
        <v>0</v>
      </c>
      <c r="L59" s="53">
        <v>0</v>
      </c>
      <c r="M59" s="53">
        <v>0</v>
      </c>
      <c r="N59" s="31">
        <v>0</v>
      </c>
      <c r="P59" s="53">
        <v>3829</v>
      </c>
      <c r="Q59" s="53">
        <v>0</v>
      </c>
      <c r="R59" s="53">
        <v>4312</v>
      </c>
      <c r="S59" s="17"/>
      <c r="T59" s="53"/>
      <c r="U59" s="17"/>
      <c r="V59" s="17"/>
      <c r="W59" s="17"/>
      <c r="X59" s="17"/>
      <c r="Y59" s="17"/>
      <c r="Z59" s="17"/>
      <c r="AA59" s="17"/>
      <c r="AB59" s="17"/>
      <c r="AC59" s="17"/>
      <c r="AD59" s="17"/>
      <c r="AE59" s="17"/>
    </row>
    <row r="60" spans="2:31" ht="13" x14ac:dyDescent="0.3">
      <c r="B60" s="24" t="str">
        <f>CHOOSE(Contents!$A$1,Support!B227,Support!C227)</f>
        <v>Total current liabilities</v>
      </c>
      <c r="D60" s="41">
        <v>44186</v>
      </c>
      <c r="E60" s="16"/>
      <c r="F60" s="30">
        <f>SUM(F50:F59)</f>
        <v>47730</v>
      </c>
      <c r="G60" s="30">
        <f>SUM(G50:G59)</f>
        <v>50016</v>
      </c>
      <c r="H60" s="30">
        <f>SUM(H50:H59)</f>
        <v>53440</v>
      </c>
      <c r="I60" s="41">
        <v>49564</v>
      </c>
      <c r="J60" s="16"/>
      <c r="K60" s="61">
        <v>51614</v>
      </c>
      <c r="L60" s="61">
        <v>52167</v>
      </c>
      <c r="M60" s="61">
        <v>57127</v>
      </c>
      <c r="N60" s="41">
        <f>SUM(N50:N59)</f>
        <v>61442</v>
      </c>
      <c r="P60" s="61">
        <f>SUM(P50:P59)</f>
        <v>111241</v>
      </c>
      <c r="Q60" s="61">
        <f>SUM(Q50:Q59)</f>
        <v>94560</v>
      </c>
      <c r="R60" s="61">
        <f>SUM(R50:R59)</f>
        <v>85999</v>
      </c>
      <c r="S60" s="17"/>
      <c r="T60" s="61">
        <f>SUM(T50:T59)</f>
        <v>61256</v>
      </c>
      <c r="U60" s="17"/>
      <c r="V60" s="17"/>
      <c r="W60" s="17"/>
      <c r="X60" s="17"/>
      <c r="Y60" s="17"/>
      <c r="Z60" s="17"/>
      <c r="AA60" s="17"/>
      <c r="AB60" s="17"/>
      <c r="AC60" s="17"/>
      <c r="AD60" s="17"/>
      <c r="AE60" s="17"/>
    </row>
    <row r="61" spans="2:31" ht="13" x14ac:dyDescent="0.3">
      <c r="B61" s="24" t="str">
        <f>CHOOSE(Contents!$A$1,Support!B228,Support!C228)</f>
        <v>Total liabilities</v>
      </c>
      <c r="D61" s="41">
        <v>69251</v>
      </c>
      <c r="E61" s="16"/>
      <c r="F61" s="30">
        <f>F48+F60</f>
        <v>77406</v>
      </c>
      <c r="G61" s="30">
        <f>G48+G60</f>
        <v>77968</v>
      </c>
      <c r="H61" s="30">
        <f>H48+H60</f>
        <v>79620</v>
      </c>
      <c r="I61" s="41">
        <v>109420</v>
      </c>
      <c r="J61" s="16"/>
      <c r="K61" s="61">
        <v>110153</v>
      </c>
      <c r="L61" s="61">
        <v>107697</v>
      </c>
      <c r="M61" s="61">
        <v>126326</v>
      </c>
      <c r="N61" s="41">
        <f>SUM(N60,N48)</f>
        <v>127663</v>
      </c>
      <c r="P61" s="61">
        <f>SUM(P60,P48)</f>
        <v>149709</v>
      </c>
      <c r="Q61" s="61">
        <f>SUM(Q60,Q48)</f>
        <v>131065</v>
      </c>
      <c r="R61" s="61">
        <f>SUM(R60,R48)</f>
        <v>129110</v>
      </c>
      <c r="S61" s="17"/>
      <c r="T61" s="61">
        <f>SUM(T60,T48)</f>
        <v>127477</v>
      </c>
      <c r="U61" s="17"/>
      <c r="V61" s="17"/>
      <c r="W61" s="17"/>
      <c r="X61" s="17"/>
      <c r="Y61" s="17"/>
      <c r="Z61" s="17"/>
      <c r="AA61" s="17"/>
      <c r="AB61" s="17"/>
      <c r="AC61" s="17"/>
      <c r="AD61" s="17"/>
      <c r="AE61" s="17"/>
    </row>
    <row r="62" spans="2:31" ht="13.5" thickBot="1" x14ac:dyDescent="0.35">
      <c r="B62" s="25" t="str">
        <f>CHOOSE(Contents!$A$1,Support!B229,Support!C229)</f>
        <v>Total equity and liabilities</v>
      </c>
      <c r="D62" s="43">
        <v>254715</v>
      </c>
      <c r="E62" s="17"/>
      <c r="F62" s="26">
        <f>F40+F61</f>
        <v>254183</v>
      </c>
      <c r="G62" s="26">
        <f>G40+G61</f>
        <v>252114</v>
      </c>
      <c r="H62" s="26">
        <f>H40+H61</f>
        <v>269294</v>
      </c>
      <c r="I62" s="43">
        <v>291411</v>
      </c>
      <c r="J62" s="17"/>
      <c r="K62" s="26">
        <v>290602</v>
      </c>
      <c r="L62" s="26">
        <v>282309</v>
      </c>
      <c r="M62" s="26">
        <v>299411</v>
      </c>
      <c r="N62" s="43">
        <f>SUM(N61,N40)</f>
        <v>297925</v>
      </c>
      <c r="P62" s="62">
        <f>SUM(P61,P40)</f>
        <v>269856</v>
      </c>
      <c r="Q62" s="62">
        <f>SUM(Q61,Q40)</f>
        <v>249239</v>
      </c>
      <c r="R62" s="62">
        <f>SUM(R61,R40)</f>
        <v>288643</v>
      </c>
      <c r="S62" s="17"/>
      <c r="T62" s="62">
        <f>SUM(T61,T40)</f>
        <v>297739</v>
      </c>
      <c r="U62" s="17"/>
      <c r="V62" s="17"/>
      <c r="W62" s="17"/>
      <c r="X62" s="17"/>
      <c r="Y62" s="17"/>
      <c r="Z62" s="17"/>
      <c r="AA62" s="17"/>
      <c r="AB62" s="17"/>
      <c r="AC62" s="17"/>
      <c r="AD62" s="17"/>
      <c r="AE62" s="17"/>
    </row>
    <row r="63" spans="2:31" ht="62.5" x14ac:dyDescent="0.3">
      <c r="B63" s="6" t="str">
        <f>CHOOSE(Contents!$A$1,Support!B230,Support!C230)</f>
        <v>Note: As of 30 September, 2021, we reassessed the probability of successfully completing the Payments and Financial Services JVs deal in its current structure as agreed in February 2021 as not highly probable. Hence, we ceased to classify assets and liabilities related to Money.Mail.Ru, VK Pay and InPlat as held for sale. The previous quarters’ numbers were adjusted accordingly.</v>
      </c>
    </row>
  </sheetData>
  <hyperlinks>
    <hyperlink ref="A1" location="Contents!A1" display="Back" xr:uid="{51DF474C-B4B2-4FB3-8A22-611E65F261D7}"/>
  </hyperlinks>
  <pageMargins left="0.7" right="0.7" top="0.75" bottom="0.75" header="0.3" footer="0.3"/>
  <pageSetup paperSize="9" orientation="portrait" r:id="rId1"/>
  <customProperties>
    <customPr name="_pios_id" r:id="rId2"/>
  </customPropertie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I75"/>
  <sheetViews>
    <sheetView showGridLines="0" zoomScale="80" zoomScaleNormal="80" workbookViewId="0">
      <pane xSplit="2" ySplit="4" topLeftCell="L5" activePane="bottomRight" state="frozen"/>
      <selection pane="topRight"/>
      <selection pane="bottomLeft"/>
      <selection pane="bottomRight" activeCell="P29" sqref="P29"/>
    </sheetView>
  </sheetViews>
  <sheetFormatPr defaultColWidth="8.5703125" defaultRowHeight="12.5" x14ac:dyDescent="0.3"/>
  <cols>
    <col min="1" max="1" width="2.0703125" style="3" customWidth="1"/>
    <col min="2" max="2" width="61.0703125" style="6" customWidth="1"/>
    <col min="3" max="3" width="1.5703125" style="3" customWidth="1"/>
    <col min="4" max="4" width="10.0703125" style="3" customWidth="1"/>
    <col min="5" max="5" width="1.5703125" style="3" customWidth="1"/>
    <col min="6" max="9" width="10.0703125" style="3" customWidth="1"/>
    <col min="10" max="10" width="1.5703125" style="3" customWidth="1"/>
    <col min="11" max="14" width="10.0703125" style="3" customWidth="1"/>
    <col min="15" max="15" width="1.5703125" style="3" customWidth="1"/>
    <col min="16" max="18" width="10.0703125" style="3" customWidth="1"/>
    <col min="19" max="19" width="3.2109375" style="3" customWidth="1"/>
    <col min="20" max="20" width="16.5703125" style="3" customWidth="1"/>
    <col min="21" max="16384" width="8.5703125" style="3"/>
  </cols>
  <sheetData>
    <row r="1" spans="1:35" ht="13" x14ac:dyDescent="0.3">
      <c r="A1" s="237" t="str">
        <f>CHOOSE(Contents!$A$1,Support!$B$2,Support!$C$2)</f>
        <v>Back to Contents</v>
      </c>
    </row>
    <row r="4" spans="1:35" s="170" customFormat="1" ht="39" x14ac:dyDescent="0.3">
      <c r="B4" s="173" t="str">
        <f>CHOOSE(Contents!$A$1,Support!B232,Support!C232)</f>
        <v>Statement of Cash Flows, RUB mn</v>
      </c>
      <c r="C4" s="3"/>
      <c r="D4" s="60" t="str">
        <f>CHOOSE(Contents!$A$1,Support!F$4,Support!F$5)</f>
        <v>FY 2019</v>
      </c>
      <c r="E4" s="240"/>
      <c r="F4" s="60" t="str">
        <f>CHOOSE(Contents!$A$1,Support!H$4,Support!H$5)</f>
        <v>3m 2020</v>
      </c>
      <c r="G4" s="60" t="str">
        <f>CHOOSE(Contents!$A$1,Support!I$4,Support!I$5)</f>
        <v>6m 2020</v>
      </c>
      <c r="H4" s="60" t="str">
        <f>CHOOSE(Contents!$A$1,Support!J$4,Support!J$5)</f>
        <v>9m 2020</v>
      </c>
      <c r="I4" s="60" t="str">
        <f>CHOOSE(Contents!$A$1,Support!K$4,Support!K$5)</f>
        <v>FY 2020</v>
      </c>
      <c r="J4" s="240"/>
      <c r="K4" s="60" t="str">
        <f>CHOOSE(Contents!$A$1,Support!M$4,Support!M$5)</f>
        <v>3m 2021</v>
      </c>
      <c r="L4" s="60" t="str">
        <f>CHOOSE(Contents!$A$1,Support!N$4,Support!N$5)</f>
        <v>6m 2021</v>
      </c>
      <c r="M4" s="60" t="str">
        <f>CHOOSE(Contents!$A$1,Support!O$4,Support!O$5)</f>
        <v>9m 2021</v>
      </c>
      <c r="N4" s="60" t="str">
        <f>CHOOSE(Contents!$A$1,Support!P$4,Support!P$5)</f>
        <v>FY 2021</v>
      </c>
      <c r="O4" s="240"/>
      <c r="P4" s="60" t="str">
        <f>CHOOSE(Contents!$A$1,Support!R$4,Support!R$5)</f>
        <v>3m 2022</v>
      </c>
      <c r="Q4" s="60" t="str">
        <f>CHOOSE(Contents!$A$1,Support!S$4,Support!S$5)</f>
        <v>6m 2022</v>
      </c>
      <c r="R4" s="60" t="str">
        <f>CHOOSE(Contents!$A$1,Support!T$4,Support!T$5)</f>
        <v>9m 2022</v>
      </c>
      <c r="T4" s="235" t="str">
        <f>CHOOSE(Contents!$A$1,Support!V$4,Support!V$5)</f>
        <v>9m 2021 (restated,deconsolidation of the Games)</v>
      </c>
    </row>
    <row r="5" spans="1:35" ht="13" x14ac:dyDescent="0.3">
      <c r="B5" s="36" t="str">
        <f>CHOOSE(Contents!$A$1,Support!B233,Support!C233)</f>
        <v xml:space="preserve">Cash flows from operating activities </v>
      </c>
      <c r="D5" s="46"/>
      <c r="F5" s="46"/>
      <c r="G5" s="46"/>
      <c r="H5" s="46"/>
      <c r="I5" s="46"/>
      <c r="K5" s="46"/>
      <c r="L5" s="46"/>
      <c r="M5" s="46"/>
      <c r="N5" s="46"/>
      <c r="P5" s="46"/>
      <c r="Q5" s="46"/>
      <c r="R5" s="46"/>
      <c r="T5" s="46"/>
    </row>
    <row r="6" spans="1:35" x14ac:dyDescent="0.3">
      <c r="B6" s="7" t="str">
        <f>CHOOSE(Contents!$A$1,Support!B234,Support!C234)</f>
        <v>Loss before income tax, continuing operations</v>
      </c>
      <c r="D6" s="56">
        <v>22279</v>
      </c>
      <c r="F6" s="44">
        <v>-9019</v>
      </c>
      <c r="G6" s="44">
        <v>-11396</v>
      </c>
      <c r="H6" s="44">
        <v>-11397</v>
      </c>
      <c r="I6" s="56">
        <v>-19393</v>
      </c>
      <c r="K6" s="44">
        <v>-2802</v>
      </c>
      <c r="L6" s="44">
        <v>-7263</v>
      </c>
      <c r="M6" s="44">
        <v>-9112</v>
      </c>
      <c r="N6" s="56">
        <v>-14626</v>
      </c>
      <c r="P6" s="44">
        <v>-57105</v>
      </c>
      <c r="Q6" s="44">
        <v>-50207</v>
      </c>
      <c r="R6" s="44">
        <v>-29974</v>
      </c>
      <c r="S6" s="17"/>
      <c r="T6" s="44">
        <v>-15574</v>
      </c>
      <c r="U6" s="17"/>
      <c r="V6" s="17"/>
      <c r="W6" s="17"/>
      <c r="X6" s="17"/>
      <c r="Y6" s="17"/>
      <c r="Z6" s="17"/>
      <c r="AA6" s="17"/>
      <c r="AB6" s="17"/>
      <c r="AC6" s="17"/>
      <c r="AD6" s="17"/>
      <c r="AE6" s="17"/>
      <c r="AF6" s="17"/>
      <c r="AG6" s="17"/>
      <c r="AH6" s="17"/>
      <c r="AI6" s="17"/>
    </row>
    <row r="7" spans="1:35" x14ac:dyDescent="0.3">
      <c r="B7" s="7" t="str">
        <f>CHOOSE(Contents!$A$1,Support!B235,Support!C235)</f>
        <v>Loss before income tax, discontinued operations</v>
      </c>
      <c r="D7" s="56"/>
      <c r="F7" s="44"/>
      <c r="G7" s="44"/>
      <c r="H7" s="44"/>
      <c r="I7" s="56"/>
      <c r="K7" s="44"/>
      <c r="L7" s="44"/>
      <c r="M7" s="44"/>
      <c r="N7" s="56"/>
      <c r="P7" s="44"/>
      <c r="Q7" s="44"/>
      <c r="R7" s="44">
        <v>19742</v>
      </c>
      <c r="S7" s="17"/>
      <c r="T7" s="44">
        <v>6462</v>
      </c>
      <c r="U7" s="17"/>
      <c r="V7" s="17"/>
      <c r="W7" s="17"/>
      <c r="X7" s="17"/>
      <c r="Y7" s="17"/>
      <c r="Z7" s="17"/>
      <c r="AA7" s="17"/>
      <c r="AB7" s="17"/>
      <c r="AC7" s="17"/>
      <c r="AD7" s="17"/>
      <c r="AE7" s="17"/>
      <c r="AF7" s="17"/>
      <c r="AG7" s="17"/>
      <c r="AH7" s="17"/>
      <c r="AI7" s="17"/>
    </row>
    <row r="8" spans="1:35" x14ac:dyDescent="0.3">
      <c r="B8" s="7" t="str">
        <f>CHOOSE(Contents!$A$1,Support!B236,Support!C236)</f>
        <v>Adjustments to reconcile loss before income tax to cash flows:</v>
      </c>
      <c r="D8" s="56"/>
      <c r="F8" s="44"/>
      <c r="G8" s="44"/>
      <c r="H8" s="44"/>
      <c r="I8" s="56"/>
      <c r="K8" s="44"/>
      <c r="L8" s="44"/>
      <c r="M8" s="44"/>
      <c r="N8" s="56"/>
      <c r="P8" s="44"/>
      <c r="Q8" s="44"/>
      <c r="R8" s="44"/>
      <c r="S8" s="17"/>
      <c r="T8" s="44"/>
      <c r="U8" s="17"/>
      <c r="V8" s="17"/>
      <c r="W8" s="17"/>
      <c r="X8" s="17"/>
      <c r="Y8" s="17"/>
      <c r="Z8" s="17"/>
      <c r="AA8" s="17"/>
      <c r="AB8" s="17"/>
      <c r="AC8" s="17"/>
      <c r="AD8" s="17"/>
      <c r="AE8" s="17"/>
      <c r="AF8" s="17"/>
      <c r="AG8" s="17"/>
      <c r="AH8" s="17"/>
      <c r="AI8" s="17"/>
    </row>
    <row r="9" spans="1:35" x14ac:dyDescent="0.3">
      <c r="B9" s="7" t="str">
        <f>CHOOSE(Contents!$A$1,Support!B237,Support!C237)</f>
        <v>Depreciation and amortisation</v>
      </c>
      <c r="D9" s="56">
        <v>12771</v>
      </c>
      <c r="F9" s="44">
        <v>3383</v>
      </c>
      <c r="G9" s="44">
        <v>6948</v>
      </c>
      <c r="H9" s="44">
        <v>10526</v>
      </c>
      <c r="I9" s="56">
        <v>15138</v>
      </c>
      <c r="K9" s="44">
        <v>4430</v>
      </c>
      <c r="L9" s="44">
        <v>8843</v>
      </c>
      <c r="M9" s="44">
        <v>13405</v>
      </c>
      <c r="N9" s="56">
        <v>18371</v>
      </c>
      <c r="P9" s="44">
        <v>5272</v>
      </c>
      <c r="Q9" s="44">
        <v>10087</v>
      </c>
      <c r="R9" s="44">
        <v>14991</v>
      </c>
      <c r="S9" s="17"/>
      <c r="T9" s="44">
        <v>13405</v>
      </c>
      <c r="U9" s="17"/>
      <c r="V9" s="17"/>
      <c r="W9" s="17"/>
      <c r="X9" s="17"/>
      <c r="Y9" s="17"/>
      <c r="Z9" s="17"/>
      <c r="AA9" s="17"/>
      <c r="AB9" s="17"/>
      <c r="AC9" s="17"/>
      <c r="AD9" s="17"/>
      <c r="AE9" s="17"/>
      <c r="AF9" s="17"/>
      <c r="AG9" s="17"/>
      <c r="AH9" s="17"/>
      <c r="AI9" s="17"/>
    </row>
    <row r="10" spans="1:35" x14ac:dyDescent="0.3">
      <c r="B10" s="7" t="str">
        <f>CHOOSE(Contents!$A$1,Support!B238,Support!C238)</f>
        <v>Impairment of intangible assets</v>
      </c>
      <c r="D10" s="56">
        <v>832</v>
      </c>
      <c r="F10" s="44"/>
      <c r="G10" s="44"/>
      <c r="H10" s="44">
        <v>56</v>
      </c>
      <c r="I10" s="56">
        <v>285</v>
      </c>
      <c r="K10" s="44"/>
      <c r="L10" s="44"/>
      <c r="M10" s="44">
        <v>0</v>
      </c>
      <c r="N10" s="56">
        <v>1714</v>
      </c>
      <c r="P10" s="44">
        <v>1009</v>
      </c>
      <c r="Q10" s="44">
        <v>1009</v>
      </c>
      <c r="R10" s="44">
        <v>1052</v>
      </c>
      <c r="S10" s="17"/>
      <c r="T10" s="44">
        <v>0</v>
      </c>
      <c r="U10" s="17"/>
      <c r="V10" s="17"/>
      <c r="W10" s="17"/>
      <c r="X10" s="17"/>
      <c r="Y10" s="17"/>
      <c r="Z10" s="17"/>
      <c r="AA10" s="17"/>
      <c r="AB10" s="17"/>
      <c r="AC10" s="17"/>
      <c r="AD10" s="17"/>
      <c r="AE10" s="17"/>
      <c r="AF10" s="17"/>
      <c r="AG10" s="17"/>
      <c r="AH10" s="17"/>
      <c r="AI10" s="17"/>
    </row>
    <row r="11" spans="1:35" x14ac:dyDescent="0.3">
      <c r="B11" s="7" t="str">
        <f>CHOOSE(Contents!$A$1,Support!B239,Support!C239)</f>
        <v>Share of loss of equity accounted associates and joint ventures</v>
      </c>
      <c r="D11" s="56">
        <v>1691</v>
      </c>
      <c r="F11" s="44">
        <v>2823</v>
      </c>
      <c r="G11" s="44">
        <v>5341</v>
      </c>
      <c r="H11" s="44">
        <v>10327</v>
      </c>
      <c r="I11" s="56">
        <v>19892</v>
      </c>
      <c r="K11" s="44">
        <v>3289</v>
      </c>
      <c r="L11" s="44">
        <v>8730</v>
      </c>
      <c r="M11" s="44">
        <v>14181</v>
      </c>
      <c r="N11" s="56">
        <v>21167</v>
      </c>
      <c r="P11" s="44">
        <v>10568</v>
      </c>
      <c r="Q11" s="44">
        <v>14474</v>
      </c>
      <c r="R11" s="44">
        <v>16827</v>
      </c>
      <c r="S11" s="17"/>
      <c r="T11" s="44">
        <v>14181</v>
      </c>
      <c r="U11" s="17"/>
      <c r="V11" s="17"/>
      <c r="W11" s="17"/>
      <c r="X11" s="17"/>
      <c r="Y11" s="17"/>
      <c r="Z11" s="17"/>
      <c r="AA11" s="17"/>
      <c r="AB11" s="17"/>
      <c r="AC11" s="17"/>
      <c r="AD11" s="17"/>
      <c r="AE11" s="17"/>
      <c r="AF11" s="17"/>
      <c r="AG11" s="17"/>
      <c r="AH11" s="17"/>
      <c r="AI11" s="17"/>
    </row>
    <row r="12" spans="1:35" x14ac:dyDescent="0.3">
      <c r="B12" s="7" t="str">
        <f>CHOOSE(Contents!$A$1,Support!B240,Support!C240)</f>
        <v>Finance income</v>
      </c>
      <c r="D12" s="56">
        <v>-585</v>
      </c>
      <c r="F12" s="44">
        <v>-119</v>
      </c>
      <c r="G12" s="44">
        <v>-204</v>
      </c>
      <c r="H12" s="44">
        <v>-280</v>
      </c>
      <c r="I12" s="56">
        <v>-336</v>
      </c>
      <c r="K12" s="44">
        <v>-130</v>
      </c>
      <c r="L12" s="44">
        <v>-376</v>
      </c>
      <c r="M12" s="44">
        <v>-716</v>
      </c>
      <c r="N12" s="56">
        <v>-969</v>
      </c>
      <c r="P12" s="44">
        <v>-256</v>
      </c>
      <c r="Q12" s="44">
        <v>-597</v>
      </c>
      <c r="R12" s="44">
        <v>-2405</v>
      </c>
      <c r="S12" s="17"/>
      <c r="T12" s="44">
        <v>-716</v>
      </c>
      <c r="U12" s="17"/>
      <c r="V12" s="17"/>
      <c r="W12" s="17"/>
      <c r="X12" s="17"/>
      <c r="Y12" s="17"/>
      <c r="Z12" s="17"/>
      <c r="AA12" s="17"/>
      <c r="AB12" s="17"/>
      <c r="AC12" s="17"/>
      <c r="AD12" s="17"/>
      <c r="AE12" s="17"/>
      <c r="AF12" s="17"/>
      <c r="AG12" s="17"/>
      <c r="AH12" s="17"/>
      <c r="AI12" s="17"/>
    </row>
    <row r="13" spans="1:35" x14ac:dyDescent="0.3">
      <c r="B13" s="7" t="str">
        <f>CHOOSE(Contents!$A$1,Support!B241,Support!C241)</f>
        <v>Finance expenses</v>
      </c>
      <c r="D13" s="56">
        <v>1459</v>
      </c>
      <c r="F13" s="44">
        <v>611</v>
      </c>
      <c r="G13" s="44">
        <v>1241</v>
      </c>
      <c r="H13" s="44">
        <v>1868</v>
      </c>
      <c r="I13" s="56">
        <v>2969</v>
      </c>
      <c r="K13" s="44">
        <v>962</v>
      </c>
      <c r="L13" s="44">
        <v>1917</v>
      </c>
      <c r="M13" s="44">
        <v>2910</v>
      </c>
      <c r="N13" s="56">
        <v>4253</v>
      </c>
      <c r="P13" s="44">
        <v>6757</v>
      </c>
      <c r="Q13" s="44">
        <v>8309</v>
      </c>
      <c r="R13" s="44">
        <v>10219</v>
      </c>
      <c r="S13" s="17"/>
      <c r="T13" s="44">
        <v>2910</v>
      </c>
      <c r="U13" s="17"/>
      <c r="V13" s="17"/>
      <c r="W13" s="17"/>
      <c r="X13" s="17"/>
      <c r="Y13" s="17"/>
      <c r="Z13" s="17"/>
      <c r="AA13" s="17"/>
      <c r="AB13" s="17"/>
      <c r="AC13" s="17"/>
      <c r="AD13" s="17"/>
      <c r="AE13" s="17"/>
      <c r="AF13" s="17"/>
      <c r="AG13" s="17"/>
      <c r="AH13" s="17"/>
      <c r="AI13" s="17"/>
    </row>
    <row r="14" spans="1:35" s="59" customFormat="1" x14ac:dyDescent="0.3">
      <c r="B14" s="174" t="str">
        <f>CHOOSE(Contents!$A$1,Support!B242,Support!C242)</f>
        <v>Expected credit loss allowance on trade receivables</v>
      </c>
      <c r="C14" s="3"/>
      <c r="D14" s="56">
        <v>163</v>
      </c>
      <c r="E14" s="3"/>
      <c r="F14" s="55">
        <v>192</v>
      </c>
      <c r="G14" s="55">
        <v>376</v>
      </c>
      <c r="H14" s="55">
        <v>310</v>
      </c>
      <c r="I14" s="56">
        <v>183</v>
      </c>
      <c r="J14" s="3"/>
      <c r="K14" s="55">
        <v>122</v>
      </c>
      <c r="L14" s="55">
        <v>345</v>
      </c>
      <c r="M14" s="55">
        <v>326</v>
      </c>
      <c r="N14" s="56">
        <v>418</v>
      </c>
      <c r="O14" s="3"/>
      <c r="P14" s="44">
        <v>247</v>
      </c>
      <c r="Q14" s="44">
        <v>261</v>
      </c>
      <c r="R14" s="44">
        <v>213</v>
      </c>
      <c r="S14" s="17"/>
      <c r="T14" s="44">
        <v>326</v>
      </c>
      <c r="U14" s="17"/>
      <c r="V14" s="17"/>
      <c r="W14" s="17"/>
      <c r="X14" s="17"/>
      <c r="Y14" s="17"/>
      <c r="Z14" s="17"/>
      <c r="AA14" s="17"/>
      <c r="AB14" s="17"/>
      <c r="AC14" s="17"/>
      <c r="AD14" s="17"/>
      <c r="AE14" s="17"/>
      <c r="AF14" s="17"/>
      <c r="AG14" s="17"/>
      <c r="AH14" s="17"/>
      <c r="AI14" s="17"/>
    </row>
    <row r="15" spans="1:35" s="59" customFormat="1" x14ac:dyDescent="0.3">
      <c r="B15" s="174" t="str">
        <f>CHOOSE(Contents!$A$1,Support!B243,Support!C243)</f>
        <v>Expected credit loss allowance on cash and cash equivalents</v>
      </c>
      <c r="C15" s="3"/>
      <c r="D15" s="56"/>
      <c r="E15" s="3"/>
      <c r="F15" s="55"/>
      <c r="G15" s="55"/>
      <c r="H15" s="55"/>
      <c r="I15" s="56"/>
      <c r="J15" s="3"/>
      <c r="K15" s="55"/>
      <c r="L15" s="55"/>
      <c r="M15" s="55"/>
      <c r="N15" s="56"/>
      <c r="O15" s="3"/>
      <c r="P15" s="44"/>
      <c r="Q15" s="44">
        <v>3378</v>
      </c>
      <c r="R15" s="44">
        <v>2934</v>
      </c>
      <c r="S15" s="17"/>
      <c r="T15" s="44">
        <v>0</v>
      </c>
      <c r="U15" s="17"/>
      <c r="V15" s="17"/>
      <c r="W15" s="17"/>
      <c r="X15" s="17"/>
      <c r="Y15" s="17"/>
      <c r="Z15" s="17"/>
      <c r="AA15" s="17"/>
      <c r="AB15" s="17"/>
      <c r="AC15" s="17"/>
      <c r="AD15" s="17"/>
      <c r="AE15" s="17"/>
      <c r="AF15" s="17"/>
      <c r="AG15" s="17"/>
      <c r="AH15" s="17"/>
      <c r="AI15" s="17"/>
    </row>
    <row r="16" spans="1:35" x14ac:dyDescent="0.3">
      <c r="B16" s="7" t="str">
        <f>CHOOSE(Contents!$A$1,Support!B244,Support!C244)</f>
        <v>Goodwill impairment</v>
      </c>
      <c r="D16" s="56">
        <v>4380</v>
      </c>
      <c r="F16" s="44">
        <v>6430</v>
      </c>
      <c r="G16" s="44">
        <v>6430</v>
      </c>
      <c r="H16" s="44">
        <v>6430</v>
      </c>
      <c r="I16" s="56">
        <v>7050</v>
      </c>
      <c r="K16" s="44" t="s">
        <v>23</v>
      </c>
      <c r="L16" s="44">
        <v>0</v>
      </c>
      <c r="M16" s="44">
        <v>0</v>
      </c>
      <c r="N16" s="56">
        <v>0</v>
      </c>
      <c r="P16" s="44">
        <v>3736</v>
      </c>
      <c r="Q16" s="44">
        <v>9256</v>
      </c>
      <c r="R16" s="44">
        <v>9681</v>
      </c>
      <c r="S16" s="17"/>
      <c r="T16" s="44">
        <v>0</v>
      </c>
      <c r="U16" s="17"/>
      <c r="V16" s="17"/>
      <c r="W16" s="17"/>
      <c r="X16" s="17"/>
      <c r="Y16" s="17"/>
      <c r="Z16" s="17"/>
      <c r="AA16" s="17"/>
      <c r="AB16" s="17"/>
      <c r="AC16" s="17"/>
      <c r="AD16" s="17"/>
      <c r="AE16" s="17"/>
      <c r="AF16" s="17"/>
      <c r="AG16" s="17"/>
      <c r="AH16" s="17"/>
      <c r="AI16" s="17"/>
    </row>
    <row r="17" spans="2:35" x14ac:dyDescent="0.3">
      <c r="B17" s="7" t="str">
        <f>CHOOSE(Contents!$A$1,Support!B245,Support!C245)</f>
        <v xml:space="preserve">Net gain on financial assets and liabilities at fair value through profit or loss </v>
      </c>
      <c r="D17" s="56">
        <v>758</v>
      </c>
      <c r="F17" s="44">
        <v>-170</v>
      </c>
      <c r="G17" s="44">
        <v>414</v>
      </c>
      <c r="H17" s="44">
        <v>-3525</v>
      </c>
      <c r="I17" s="56">
        <v>-5281</v>
      </c>
      <c r="K17" s="44">
        <v>-1299</v>
      </c>
      <c r="L17" s="44">
        <v>-1325</v>
      </c>
      <c r="M17" s="44">
        <v>-2023</v>
      </c>
      <c r="N17" s="56">
        <v>-2700</v>
      </c>
      <c r="P17" s="44">
        <v>9256</v>
      </c>
      <c r="Q17" s="44">
        <v>8116</v>
      </c>
      <c r="R17" s="44">
        <v>9659</v>
      </c>
      <c r="S17" s="17"/>
      <c r="T17" s="44">
        <v>-2023</v>
      </c>
      <c r="U17" s="17"/>
      <c r="V17" s="17"/>
      <c r="W17" s="17"/>
      <c r="X17" s="17"/>
      <c r="Y17" s="17"/>
      <c r="Z17" s="17"/>
      <c r="AA17" s="17"/>
      <c r="AB17" s="17"/>
      <c r="AC17" s="17"/>
      <c r="AD17" s="17"/>
      <c r="AE17" s="17"/>
      <c r="AF17" s="17"/>
      <c r="AG17" s="17"/>
      <c r="AH17" s="17"/>
      <c r="AI17" s="17"/>
    </row>
    <row r="18" spans="2:35" x14ac:dyDescent="0.3">
      <c r="B18" s="7" t="str">
        <f>CHOOSE(Contents!$A$1,Support!B246,Support!C246)</f>
        <v>Net gain on disposal of subsidiaries</v>
      </c>
      <c r="D18" s="56">
        <v>0</v>
      </c>
      <c r="F18" s="44"/>
      <c r="G18" s="44"/>
      <c r="H18" s="44">
        <v>0</v>
      </c>
      <c r="I18" s="56">
        <v>-1437</v>
      </c>
      <c r="K18" s="44"/>
      <c r="L18" s="44"/>
      <c r="M18" s="44"/>
      <c r="N18" s="56">
        <v>0</v>
      </c>
      <c r="P18" s="44">
        <v>4440</v>
      </c>
      <c r="Q18" s="44"/>
      <c r="R18" s="44">
        <v>-20178</v>
      </c>
      <c r="S18" s="17"/>
      <c r="T18" s="44">
        <v>0</v>
      </c>
      <c r="U18" s="17"/>
      <c r="V18" s="17"/>
      <c r="W18" s="17"/>
      <c r="X18" s="17"/>
      <c r="Y18" s="17"/>
      <c r="Z18" s="17"/>
      <c r="AA18" s="17"/>
      <c r="AB18" s="17"/>
      <c r="AC18" s="17"/>
      <c r="AD18" s="17"/>
      <c r="AE18" s="17"/>
      <c r="AF18" s="17"/>
      <c r="AG18" s="17"/>
      <c r="AH18" s="17"/>
      <c r="AI18" s="17"/>
    </row>
    <row r="19" spans="2:35" x14ac:dyDescent="0.3">
      <c r="B19" s="7" t="str">
        <f>CHOOSE(Contents!$A$1,Support!B247,Support!C247)</f>
        <v xml:space="preserve">(Reversal of impairment) / impairment of equity accounted associates </v>
      </c>
      <c r="D19" s="56">
        <v>-60</v>
      </c>
      <c r="F19" s="44">
        <v>222</v>
      </c>
      <c r="G19" s="44">
        <v>260</v>
      </c>
      <c r="H19" s="44">
        <v>260</v>
      </c>
      <c r="I19" s="56">
        <v>260</v>
      </c>
      <c r="K19" s="44" t="s">
        <v>23</v>
      </c>
      <c r="L19" s="44">
        <v>0</v>
      </c>
      <c r="M19" s="44">
        <v>0</v>
      </c>
      <c r="N19" s="56">
        <v>559</v>
      </c>
      <c r="P19" s="44">
        <v>0</v>
      </c>
      <c r="Q19" s="44">
        <v>12825</v>
      </c>
      <c r="R19" s="44">
        <v>13617</v>
      </c>
      <c r="S19" s="17"/>
      <c r="T19" s="44">
        <v>0</v>
      </c>
      <c r="U19" s="17"/>
      <c r="V19" s="17"/>
      <c r="W19" s="17"/>
      <c r="X19" s="17"/>
      <c r="Y19" s="17"/>
      <c r="Z19" s="17"/>
      <c r="AA19" s="17"/>
      <c r="AB19" s="17"/>
      <c r="AC19" s="17"/>
      <c r="AD19" s="17"/>
      <c r="AE19" s="17"/>
      <c r="AF19" s="17"/>
      <c r="AG19" s="17"/>
      <c r="AH19" s="17"/>
      <c r="AI19" s="17"/>
    </row>
    <row r="20" spans="2:35" x14ac:dyDescent="0.3">
      <c r="B20" s="7" t="str">
        <f>CHOOSE(Contents!$A$1,Support!B248,Support!C248)</f>
        <v>Net gain/(loss) on disposal of intangible assets</v>
      </c>
      <c r="D20" s="56">
        <v>-418</v>
      </c>
      <c r="F20" s="44">
        <v>0</v>
      </c>
      <c r="G20" s="44">
        <v>0</v>
      </c>
      <c r="H20" s="44">
        <v>11</v>
      </c>
      <c r="I20" s="56">
        <v>124</v>
      </c>
      <c r="K20" s="44">
        <v>0</v>
      </c>
      <c r="L20" s="44">
        <v>0</v>
      </c>
      <c r="M20" s="44">
        <v>0</v>
      </c>
      <c r="N20" s="56">
        <v>0</v>
      </c>
      <c r="P20" s="44">
        <v>12825</v>
      </c>
      <c r="Q20" s="44"/>
      <c r="R20" s="44">
        <v>0</v>
      </c>
      <c r="S20" s="17"/>
      <c r="T20" s="44">
        <v>0</v>
      </c>
      <c r="U20" s="17"/>
      <c r="V20" s="17"/>
      <c r="W20" s="17"/>
      <c r="X20" s="17"/>
      <c r="Y20" s="17"/>
      <c r="Z20" s="17"/>
      <c r="AA20" s="17"/>
      <c r="AB20" s="17"/>
      <c r="AC20" s="17"/>
      <c r="AD20" s="17"/>
      <c r="AE20" s="17"/>
      <c r="AF20" s="17"/>
      <c r="AG20" s="17"/>
      <c r="AH20" s="17"/>
      <c r="AI20" s="17"/>
    </row>
    <row r="21" spans="2:35" x14ac:dyDescent="0.3">
      <c r="B21" s="7" t="str">
        <f>CHOOSE(Contents!$A$1,Support!B249,Support!C249)</f>
        <v>Gain on remeasurement of previously held interest in equity accounted associates</v>
      </c>
      <c r="D21" s="56">
        <v>-324</v>
      </c>
      <c r="F21" s="44">
        <v>-46</v>
      </c>
      <c r="G21" s="44">
        <v>-46</v>
      </c>
      <c r="H21" s="44">
        <v>-46</v>
      </c>
      <c r="I21" s="56">
        <v>-46</v>
      </c>
      <c r="K21" s="44" t="s">
        <v>23</v>
      </c>
      <c r="L21" s="44">
        <v>0</v>
      </c>
      <c r="M21" s="44">
        <v>-305</v>
      </c>
      <c r="N21" s="56">
        <v>-305</v>
      </c>
      <c r="P21" s="44">
        <v>0</v>
      </c>
      <c r="Q21" s="44"/>
      <c r="R21" s="44">
        <v>-24186</v>
      </c>
      <c r="S21" s="17"/>
      <c r="T21" s="44">
        <v>-305</v>
      </c>
      <c r="U21" s="17"/>
      <c r="V21" s="17"/>
      <c r="W21" s="17"/>
      <c r="X21" s="17"/>
      <c r="Y21" s="17"/>
      <c r="Z21" s="17"/>
      <c r="AA21" s="17"/>
      <c r="AB21" s="17"/>
      <c r="AC21" s="17"/>
      <c r="AD21" s="17"/>
      <c r="AE21" s="17"/>
      <c r="AF21" s="17"/>
      <c r="AG21" s="17"/>
      <c r="AH21" s="17"/>
      <c r="AI21" s="17"/>
    </row>
    <row r="22" spans="2:35" s="59" customFormat="1" x14ac:dyDescent="0.3">
      <c r="B22" s="174" t="str">
        <f>CHOOSE(Contents!$A$1,Support!B250,Support!C250)</f>
        <v xml:space="preserve">Loss on remeasurement of financial instruments </v>
      </c>
      <c r="C22" s="3"/>
      <c r="D22" s="56">
        <v>138</v>
      </c>
      <c r="E22" s="3"/>
      <c r="F22" s="55">
        <v>109</v>
      </c>
      <c r="G22" s="55">
        <v>177</v>
      </c>
      <c r="H22" s="55">
        <v>230</v>
      </c>
      <c r="I22" s="56">
        <v>327</v>
      </c>
      <c r="J22" s="3"/>
      <c r="K22" s="55">
        <v>174</v>
      </c>
      <c r="L22" s="55">
        <v>298</v>
      </c>
      <c r="M22" s="55">
        <v>414</v>
      </c>
      <c r="N22" s="56">
        <v>843</v>
      </c>
      <c r="O22" s="3"/>
      <c r="P22" s="44">
        <v>150</v>
      </c>
      <c r="Q22" s="44">
        <v>151</v>
      </c>
      <c r="R22" s="44">
        <v>291</v>
      </c>
      <c r="S22" s="17"/>
      <c r="T22" s="44">
        <v>414</v>
      </c>
      <c r="U22" s="17"/>
      <c r="V22" s="17"/>
      <c r="W22" s="17"/>
      <c r="X22" s="17"/>
      <c r="Y22" s="17"/>
      <c r="Z22" s="17"/>
      <c r="AA22" s="17"/>
      <c r="AB22" s="17"/>
      <c r="AC22" s="17"/>
      <c r="AD22" s="17"/>
      <c r="AE22" s="17"/>
      <c r="AF22" s="17"/>
      <c r="AG22" s="17"/>
      <c r="AH22" s="17"/>
      <c r="AI22" s="17"/>
    </row>
    <row r="23" spans="2:35" x14ac:dyDescent="0.3">
      <c r="B23" s="7" t="str">
        <f>CHOOSE(Contents!$A$1,Support!B251,Support!C251)</f>
        <v>Net foreign exchange (gain)/loss</v>
      </c>
      <c r="D23" s="56">
        <v>980</v>
      </c>
      <c r="F23" s="44">
        <v>342</v>
      </c>
      <c r="G23" s="44">
        <v>-94</v>
      </c>
      <c r="H23" s="44">
        <v>-425</v>
      </c>
      <c r="I23" s="56">
        <v>-436</v>
      </c>
      <c r="K23" s="44">
        <v>600</v>
      </c>
      <c r="L23" s="44">
        <v>-212</v>
      </c>
      <c r="M23" s="44">
        <v>-7</v>
      </c>
      <c r="N23" s="56">
        <v>943</v>
      </c>
      <c r="P23" s="44">
        <v>1724</v>
      </c>
      <c r="Q23" s="44">
        <v>-12712</v>
      </c>
      <c r="R23" s="44">
        <v>-8620</v>
      </c>
      <c r="S23" s="17"/>
      <c r="T23" s="44">
        <v>-7</v>
      </c>
      <c r="U23" s="17"/>
      <c r="V23" s="17"/>
      <c r="W23" s="17"/>
      <c r="X23" s="17"/>
      <c r="Y23" s="17"/>
      <c r="Z23" s="17"/>
      <c r="AA23" s="17"/>
      <c r="AB23" s="17"/>
      <c r="AC23" s="17"/>
      <c r="AD23" s="17"/>
      <c r="AE23" s="17"/>
      <c r="AF23" s="17"/>
      <c r="AG23" s="17"/>
      <c r="AH23" s="17"/>
      <c r="AI23" s="17"/>
    </row>
    <row r="24" spans="2:35" x14ac:dyDescent="0.3">
      <c r="B24" s="7" t="str">
        <f>CHOOSE(Contents!$A$1,Support!B252,Support!C252)</f>
        <v>Сash settled and equity settled share based payments</v>
      </c>
      <c r="D24" s="56">
        <v>1742</v>
      </c>
      <c r="F24" s="44">
        <v>429</v>
      </c>
      <c r="G24" s="44">
        <v>933</v>
      </c>
      <c r="H24" s="44">
        <v>1380</v>
      </c>
      <c r="I24" s="56">
        <v>1770</v>
      </c>
      <c r="K24" s="44">
        <v>306</v>
      </c>
      <c r="L24" s="44">
        <v>783</v>
      </c>
      <c r="M24" s="44">
        <v>711</v>
      </c>
      <c r="N24" s="56">
        <v>2091</v>
      </c>
      <c r="P24" s="44">
        <v>1224</v>
      </c>
      <c r="Q24" s="44">
        <v>1475</v>
      </c>
      <c r="R24" s="44">
        <v>1991</v>
      </c>
      <c r="S24" s="17"/>
      <c r="T24" s="44">
        <v>711</v>
      </c>
      <c r="U24" s="17"/>
      <c r="V24" s="17"/>
      <c r="W24" s="17"/>
      <c r="X24" s="17"/>
      <c r="Y24" s="17"/>
      <c r="Z24" s="17"/>
      <c r="AA24" s="17"/>
      <c r="AB24" s="17"/>
      <c r="AC24" s="17"/>
      <c r="AD24" s="17"/>
      <c r="AE24" s="17"/>
      <c r="AF24" s="17"/>
      <c r="AG24" s="17"/>
      <c r="AH24" s="17"/>
      <c r="AI24" s="17"/>
    </row>
    <row r="25" spans="2:35" x14ac:dyDescent="0.3">
      <c r="B25" s="7" t="str">
        <f>CHOOSE(Contents!$A$1,Support!B253,Support!C253)</f>
        <v>Other non-cash items</v>
      </c>
      <c r="D25" s="56">
        <v>-17</v>
      </c>
      <c r="F25" s="44">
        <v>44</v>
      </c>
      <c r="G25" s="44">
        <v>-61</v>
      </c>
      <c r="H25" s="44">
        <v>29</v>
      </c>
      <c r="I25" s="56">
        <v>173</v>
      </c>
      <c r="K25" s="44">
        <v>-26</v>
      </c>
      <c r="L25" s="44">
        <v>-17</v>
      </c>
      <c r="M25" s="44">
        <v>25</v>
      </c>
      <c r="N25" s="56">
        <v>227</v>
      </c>
      <c r="P25" s="44">
        <v>88</v>
      </c>
      <c r="Q25" s="44">
        <v>-80</v>
      </c>
      <c r="R25" s="44">
        <v>406</v>
      </c>
      <c r="S25" s="17"/>
      <c r="T25" s="44">
        <v>25</v>
      </c>
      <c r="U25" s="17"/>
      <c r="V25" s="17"/>
      <c r="W25" s="17"/>
      <c r="X25" s="17"/>
      <c r="Y25" s="17"/>
      <c r="Z25" s="17"/>
      <c r="AA25" s="17"/>
      <c r="AB25" s="17"/>
      <c r="AC25" s="17"/>
      <c r="AD25" s="17"/>
      <c r="AE25" s="17"/>
      <c r="AF25" s="17"/>
      <c r="AG25" s="17"/>
      <c r="AH25" s="17"/>
      <c r="AI25" s="17"/>
    </row>
    <row r="26" spans="2:35" x14ac:dyDescent="0.3">
      <c r="B26" s="7" t="str">
        <f>CHOOSE(Contents!$A$1,Support!B254,Support!C254)</f>
        <v>Net loss on venture capital investments*</v>
      </c>
      <c r="D26" s="56">
        <v>139</v>
      </c>
      <c r="F26" s="44">
        <v>0</v>
      </c>
      <c r="G26" s="44">
        <v>0</v>
      </c>
      <c r="H26" s="44">
        <v>0</v>
      </c>
      <c r="I26" s="56">
        <v>0</v>
      </c>
      <c r="K26" s="44">
        <v>0</v>
      </c>
      <c r="L26" s="44">
        <v>0</v>
      </c>
      <c r="M26" s="44">
        <v>0</v>
      </c>
      <c r="N26" s="56">
        <v>0</v>
      </c>
      <c r="P26" s="44">
        <v>0</v>
      </c>
      <c r="Q26" s="44"/>
      <c r="R26" s="44"/>
      <c r="S26" s="17"/>
      <c r="T26" s="44">
        <v>0</v>
      </c>
      <c r="U26" s="17"/>
      <c r="V26" s="17"/>
      <c r="W26" s="17"/>
      <c r="X26" s="17"/>
      <c r="Y26" s="17"/>
      <c r="Z26" s="17"/>
      <c r="AA26" s="17"/>
      <c r="AB26" s="17"/>
      <c r="AC26" s="17"/>
      <c r="AD26" s="17"/>
      <c r="AE26" s="17"/>
      <c r="AF26" s="17"/>
      <c r="AG26" s="17"/>
      <c r="AH26" s="17"/>
      <c r="AI26" s="17"/>
    </row>
    <row r="27" spans="2:35" x14ac:dyDescent="0.3">
      <c r="B27" s="7" t="str">
        <f>CHOOSE(Contents!$A$1,Support!B255,Support!C255)</f>
        <v>Other non-operating loss/(gain)</v>
      </c>
      <c r="D27" s="56">
        <v>0</v>
      </c>
      <c r="F27" s="44">
        <v>0</v>
      </c>
      <c r="G27" s="44">
        <v>0</v>
      </c>
      <c r="H27" s="44">
        <v>0</v>
      </c>
      <c r="I27" s="56">
        <v>0</v>
      </c>
      <c r="K27" s="44">
        <v>0</v>
      </c>
      <c r="L27" s="44">
        <v>0</v>
      </c>
      <c r="M27" s="44">
        <v>0</v>
      </c>
      <c r="N27" s="56">
        <v>0</v>
      </c>
      <c r="P27" s="44">
        <v>0</v>
      </c>
      <c r="Q27" s="44"/>
      <c r="R27" s="44"/>
      <c r="S27" s="17"/>
      <c r="T27" s="44">
        <v>0</v>
      </c>
      <c r="U27" s="17"/>
      <c r="V27" s="17"/>
      <c r="W27" s="17"/>
      <c r="X27" s="17"/>
      <c r="Y27" s="17"/>
      <c r="Z27" s="17"/>
      <c r="AA27" s="17"/>
      <c r="AB27" s="17"/>
      <c r="AC27" s="17"/>
      <c r="AD27" s="17"/>
      <c r="AE27" s="17"/>
      <c r="AF27" s="17"/>
      <c r="AG27" s="17"/>
      <c r="AH27" s="17"/>
      <c r="AI27" s="17"/>
    </row>
    <row r="28" spans="2:35" x14ac:dyDescent="0.3">
      <c r="B28" s="7" t="str">
        <f>CHOOSE(Contents!$A$1,Support!B256,Support!C256)</f>
        <v>Dividend revenue from venture capital investments</v>
      </c>
      <c r="D28" s="56">
        <v>-18</v>
      </c>
      <c r="F28" s="44">
        <v>0</v>
      </c>
      <c r="G28" s="44">
        <v>0</v>
      </c>
      <c r="H28" s="44">
        <v>0</v>
      </c>
      <c r="I28" s="56">
        <v>0</v>
      </c>
      <c r="K28" s="44">
        <v>0</v>
      </c>
      <c r="L28" s="44">
        <v>0</v>
      </c>
      <c r="M28" s="44">
        <v>0</v>
      </c>
      <c r="N28" s="56">
        <v>0</v>
      </c>
      <c r="P28" s="44">
        <v>0</v>
      </c>
      <c r="Q28" s="44"/>
      <c r="R28" s="44"/>
      <c r="S28" s="17"/>
      <c r="T28" s="44">
        <v>0</v>
      </c>
      <c r="U28" s="17"/>
      <c r="V28" s="17"/>
      <c r="W28" s="17"/>
      <c r="X28" s="17"/>
      <c r="Y28" s="17"/>
      <c r="Z28" s="17"/>
      <c r="AA28" s="17"/>
      <c r="AB28" s="17"/>
      <c r="AC28" s="17"/>
      <c r="AD28" s="17"/>
      <c r="AE28" s="17"/>
      <c r="AF28" s="17"/>
      <c r="AG28" s="17"/>
      <c r="AH28" s="17"/>
      <c r="AI28" s="17"/>
    </row>
    <row r="29" spans="2:35" s="243" customFormat="1" ht="13" x14ac:dyDescent="0.3">
      <c r="B29" s="7" t="str">
        <f>CHOOSE(Contents!$A$1,Support!B257,Support!C257)</f>
        <v>Change in operating assets and liabilities:</v>
      </c>
      <c r="C29" s="3"/>
      <c r="D29" s="56"/>
      <c r="E29" s="3"/>
      <c r="F29" s="44"/>
      <c r="G29" s="44"/>
      <c r="H29" s="44"/>
      <c r="I29" s="56"/>
      <c r="J29" s="3"/>
      <c r="K29" s="44"/>
      <c r="L29" s="44"/>
      <c r="M29" s="44"/>
      <c r="N29" s="56"/>
      <c r="O29" s="3"/>
      <c r="P29" s="44"/>
      <c r="Q29" s="44"/>
      <c r="R29" s="44"/>
      <c r="S29" s="17"/>
      <c r="T29" s="44">
        <v>0</v>
      </c>
      <c r="U29" s="17"/>
      <c r="V29" s="17"/>
      <c r="W29" s="17"/>
      <c r="X29" s="17"/>
      <c r="Y29" s="17"/>
      <c r="Z29" s="17"/>
      <c r="AA29" s="17"/>
      <c r="AB29" s="17"/>
      <c r="AC29" s="17"/>
      <c r="AD29" s="17"/>
      <c r="AE29" s="17"/>
      <c r="AF29" s="17"/>
      <c r="AG29" s="17"/>
      <c r="AH29" s="17"/>
      <c r="AI29" s="17"/>
    </row>
    <row r="30" spans="2:35" s="243" customFormat="1" ht="13" x14ac:dyDescent="0.3">
      <c r="B30" s="7" t="str">
        <f>CHOOSE(Contents!$A$1,Support!B258,Support!C258)</f>
        <v>Change in accounts receivable</v>
      </c>
      <c r="C30" s="3"/>
      <c r="D30" s="31">
        <v>-3566</v>
      </c>
      <c r="E30" s="3"/>
      <c r="F30" s="14">
        <v>1863</v>
      </c>
      <c r="G30" s="14">
        <v>1406</v>
      </c>
      <c r="H30" s="14">
        <v>556</v>
      </c>
      <c r="I30" s="31">
        <v>-1949</v>
      </c>
      <c r="J30" s="3"/>
      <c r="K30" s="14">
        <v>1464</v>
      </c>
      <c r="L30" s="14">
        <v>803</v>
      </c>
      <c r="M30" s="14">
        <v>134</v>
      </c>
      <c r="N30" s="31">
        <v>-3912</v>
      </c>
      <c r="O30" s="3"/>
      <c r="P30" s="14">
        <v>4785</v>
      </c>
      <c r="Q30" s="14">
        <v>-1134</v>
      </c>
      <c r="R30" s="14">
        <v>-1876</v>
      </c>
      <c r="S30" s="17"/>
      <c r="T30" s="14">
        <v>134</v>
      </c>
      <c r="U30" s="17"/>
      <c r="V30" s="17"/>
      <c r="W30" s="17"/>
      <c r="X30" s="17"/>
      <c r="Y30" s="17"/>
      <c r="Z30" s="17"/>
      <c r="AA30" s="17"/>
      <c r="AB30" s="17"/>
      <c r="AC30" s="17"/>
      <c r="AD30" s="17"/>
      <c r="AE30" s="17"/>
      <c r="AF30" s="17"/>
      <c r="AG30" s="17"/>
      <c r="AH30" s="17"/>
      <c r="AI30" s="17"/>
    </row>
    <row r="31" spans="2:35" x14ac:dyDescent="0.3">
      <c r="B31" s="7" t="str">
        <f>CHOOSE(Contents!$A$1,Support!B259,Support!C259)</f>
        <v>Change in prepaid expenses and advances to suppliers</v>
      </c>
      <c r="D31" s="31">
        <v>-406</v>
      </c>
      <c r="F31" s="14">
        <v>482</v>
      </c>
      <c r="G31" s="14">
        <v>648</v>
      </c>
      <c r="H31" s="14">
        <v>37</v>
      </c>
      <c r="I31" s="31">
        <v>296</v>
      </c>
      <c r="K31" s="14">
        <v>28</v>
      </c>
      <c r="L31" s="14">
        <v>-423</v>
      </c>
      <c r="M31" s="14">
        <v>-971</v>
      </c>
      <c r="N31" s="31">
        <v>-1512</v>
      </c>
      <c r="P31" s="14">
        <v>-884</v>
      </c>
      <c r="Q31" s="14">
        <v>-1047</v>
      </c>
      <c r="R31" s="14">
        <v>-2562</v>
      </c>
      <c r="S31" s="17"/>
      <c r="T31" s="14">
        <v>-971</v>
      </c>
      <c r="U31" s="17"/>
      <c r="V31" s="17"/>
      <c r="W31" s="17"/>
      <c r="X31" s="17"/>
      <c r="Y31" s="17"/>
      <c r="Z31" s="17"/>
      <c r="AA31" s="17"/>
      <c r="AB31" s="17"/>
      <c r="AC31" s="17"/>
      <c r="AD31" s="17"/>
      <c r="AE31" s="17"/>
      <c r="AF31" s="17"/>
      <c r="AG31" s="17"/>
      <c r="AH31" s="17"/>
      <c r="AI31" s="17"/>
    </row>
    <row r="32" spans="2:35" x14ac:dyDescent="0.3">
      <c r="B32" s="7" t="str">
        <f>CHOOSE(Contents!$A$1,Support!B260,Support!C260)</f>
        <v>Change in other assets</v>
      </c>
      <c r="D32" s="31">
        <v>1340</v>
      </c>
      <c r="F32" s="14">
        <v>320</v>
      </c>
      <c r="G32" s="14">
        <v>417</v>
      </c>
      <c r="H32" s="14">
        <v>384</v>
      </c>
      <c r="I32" s="31">
        <v>166</v>
      </c>
      <c r="K32" s="14">
        <v>-1277</v>
      </c>
      <c r="L32" s="14">
        <v>-818</v>
      </c>
      <c r="M32" s="14">
        <v>-1202</v>
      </c>
      <c r="N32" s="31">
        <v>-960</v>
      </c>
      <c r="P32" s="14">
        <v>-83</v>
      </c>
      <c r="Q32" s="14">
        <v>-1496</v>
      </c>
      <c r="R32" s="14">
        <v>-3202</v>
      </c>
      <c r="S32" s="17"/>
      <c r="T32" s="14">
        <v>-1202</v>
      </c>
      <c r="U32" s="17"/>
      <c r="V32" s="17"/>
      <c r="W32" s="17"/>
      <c r="X32" s="17"/>
      <c r="Y32" s="17"/>
      <c r="Z32" s="17"/>
      <c r="AA32" s="17"/>
      <c r="AB32" s="17"/>
      <c r="AC32" s="17"/>
      <c r="AD32" s="17"/>
      <c r="AE32" s="17"/>
      <c r="AF32" s="17"/>
      <c r="AG32" s="17"/>
      <c r="AH32" s="17"/>
      <c r="AI32" s="17"/>
    </row>
    <row r="33" spans="2:35" x14ac:dyDescent="0.3">
      <c r="B33" s="7" t="str">
        <f>CHOOSE(Contents!$A$1,Support!B261,Support!C261)</f>
        <v>Change in accounts payable and accrued expenses</v>
      </c>
      <c r="D33" s="31">
        <v>-2818</v>
      </c>
      <c r="F33" s="14">
        <v>-2014</v>
      </c>
      <c r="G33" s="14">
        <v>-1385</v>
      </c>
      <c r="H33" s="14">
        <v>102</v>
      </c>
      <c r="I33" s="31">
        <v>2469</v>
      </c>
      <c r="K33" s="14">
        <v>-55</v>
      </c>
      <c r="L33" s="14">
        <v>825</v>
      </c>
      <c r="M33" s="14">
        <v>2587</v>
      </c>
      <c r="N33" s="31">
        <v>5700</v>
      </c>
      <c r="P33" s="14">
        <v>8</v>
      </c>
      <c r="Q33" s="14">
        <v>6357</v>
      </c>
      <c r="R33" s="14">
        <v>7390</v>
      </c>
      <c r="S33" s="17"/>
      <c r="T33" s="14">
        <v>2587</v>
      </c>
      <c r="U33" s="17"/>
      <c r="V33" s="17"/>
      <c r="W33" s="17"/>
      <c r="X33" s="17"/>
      <c r="Y33" s="17"/>
      <c r="Z33" s="17"/>
      <c r="AA33" s="17"/>
      <c r="AB33" s="17"/>
      <c r="AC33" s="17"/>
      <c r="AD33" s="17"/>
      <c r="AE33" s="17"/>
      <c r="AF33" s="17"/>
      <c r="AG33" s="17"/>
      <c r="AH33" s="17"/>
      <c r="AI33" s="17"/>
    </row>
    <row r="34" spans="2:35" x14ac:dyDescent="0.3">
      <c r="B34" s="7" t="str">
        <f>CHOOSE(Contents!$A$1,Support!B262,Support!C262)</f>
        <v>Change in other non-current assets</v>
      </c>
      <c r="D34" s="31">
        <v>67</v>
      </c>
      <c r="F34" s="14">
        <v>-110</v>
      </c>
      <c r="G34" s="14">
        <v>-111</v>
      </c>
      <c r="H34" s="14">
        <v>-103</v>
      </c>
      <c r="I34" s="31">
        <v>-128</v>
      </c>
      <c r="K34" s="14">
        <v>271</v>
      </c>
      <c r="L34" s="14">
        <v>219</v>
      </c>
      <c r="M34" s="14">
        <v>208</v>
      </c>
      <c r="N34" s="31">
        <v>205</v>
      </c>
      <c r="P34" s="14">
        <v>1</v>
      </c>
      <c r="Q34" s="14">
        <v>-13</v>
      </c>
      <c r="R34" s="14">
        <v>-26</v>
      </c>
      <c r="S34" s="17"/>
      <c r="T34" s="14">
        <v>208</v>
      </c>
      <c r="U34" s="17"/>
      <c r="V34" s="17"/>
      <c r="W34" s="17"/>
      <c r="X34" s="17"/>
      <c r="Y34" s="17"/>
      <c r="Z34" s="17"/>
      <c r="AA34" s="17"/>
      <c r="AB34" s="17"/>
      <c r="AC34" s="17"/>
      <c r="AD34" s="17"/>
      <c r="AE34" s="17"/>
      <c r="AF34" s="17"/>
      <c r="AG34" s="17"/>
      <c r="AH34" s="17"/>
      <c r="AI34" s="17"/>
    </row>
    <row r="35" spans="2:35" x14ac:dyDescent="0.3">
      <c r="B35" s="7" t="str">
        <f>CHOOSE(Contents!$A$1,Support!B263,Support!C263)</f>
        <v>Change in deferred revenue and customer advances</v>
      </c>
      <c r="D35" s="31">
        <v>-8065</v>
      </c>
      <c r="F35" s="14">
        <v>433</v>
      </c>
      <c r="G35" s="14">
        <v>2969</v>
      </c>
      <c r="H35" s="14">
        <v>4213</v>
      </c>
      <c r="I35" s="31">
        <v>5832</v>
      </c>
      <c r="K35" s="14">
        <v>670</v>
      </c>
      <c r="L35" s="14">
        <v>894</v>
      </c>
      <c r="M35" s="14">
        <v>1535</v>
      </c>
      <c r="N35" s="31">
        <v>86</v>
      </c>
      <c r="P35" s="14">
        <v>885</v>
      </c>
      <c r="Q35" s="14">
        <v>-1253</v>
      </c>
      <c r="R35" s="14">
        <v>-2269</v>
      </c>
      <c r="S35" s="17"/>
      <c r="T35" s="14">
        <v>1535</v>
      </c>
      <c r="U35" s="17"/>
      <c r="V35" s="17"/>
      <c r="W35" s="17"/>
      <c r="X35" s="17"/>
      <c r="Y35" s="17"/>
      <c r="Z35" s="17"/>
      <c r="AA35" s="17"/>
      <c r="AB35" s="17"/>
      <c r="AC35" s="17"/>
      <c r="AD35" s="17"/>
      <c r="AE35" s="17"/>
      <c r="AF35" s="17"/>
      <c r="AG35" s="17"/>
      <c r="AH35" s="17"/>
      <c r="AI35" s="17"/>
    </row>
    <row r="36" spans="2:35" s="59" customFormat="1" x14ac:dyDescent="0.3">
      <c r="B36" s="174" t="str">
        <f>CHOOSE(Contents!$A$1,Support!B264,Support!C264)</f>
        <v>Increase in financial assets &amp; liabilities at fair value through profit or loss</v>
      </c>
      <c r="C36" s="3"/>
      <c r="D36" s="31">
        <f>3652+-1820</f>
        <v>1832</v>
      </c>
      <c r="E36" s="3"/>
      <c r="F36" s="14">
        <v>-30</v>
      </c>
      <c r="G36" s="14">
        <v>-218</v>
      </c>
      <c r="H36" s="14">
        <v>-375</v>
      </c>
      <c r="I36" s="31">
        <f>624+-1039</f>
        <v>-415</v>
      </c>
      <c r="J36" s="3"/>
      <c r="K36" s="14">
        <v>-1426</v>
      </c>
      <c r="L36" s="14">
        <v>-3301</v>
      </c>
      <c r="M36" s="14">
        <v>-3724</v>
      </c>
      <c r="N36" s="31">
        <v>-5129</v>
      </c>
      <c r="O36" s="3"/>
      <c r="P36" s="14">
        <v>-464</v>
      </c>
      <c r="Q36" s="14">
        <v>-532</v>
      </c>
      <c r="R36" s="14">
        <v>-558</v>
      </c>
      <c r="S36" s="17"/>
      <c r="T36" s="14">
        <v>-3724</v>
      </c>
      <c r="U36" s="17"/>
      <c r="V36" s="17"/>
      <c r="W36" s="17"/>
      <c r="X36" s="17"/>
      <c r="Y36" s="17"/>
      <c r="Z36" s="17"/>
      <c r="AA36" s="17"/>
      <c r="AB36" s="17"/>
      <c r="AC36" s="17"/>
      <c r="AD36" s="17"/>
      <c r="AE36" s="17"/>
      <c r="AF36" s="17"/>
      <c r="AG36" s="17"/>
      <c r="AH36" s="17"/>
      <c r="AI36" s="17"/>
    </row>
    <row r="37" spans="2:35" ht="26" x14ac:dyDescent="0.3">
      <c r="B37" s="45" t="str">
        <f>CHOOSE(Contents!$A$1,Support!B265,Support!C265)</f>
        <v>Operating cash flows before interest, income taxes and contingent consideration settlement</v>
      </c>
      <c r="D37" s="33">
        <v>18437.729353874558</v>
      </c>
      <c r="F37" s="29">
        <v>6175</v>
      </c>
      <c r="G37" s="29">
        <v>14045</v>
      </c>
      <c r="H37" s="29">
        <v>20568</v>
      </c>
      <c r="I37" s="33">
        <v>27513</v>
      </c>
      <c r="K37" s="29">
        <v>5301</v>
      </c>
      <c r="L37" s="29">
        <v>9922</v>
      </c>
      <c r="M37" s="29">
        <v>18376</v>
      </c>
      <c r="N37" s="33">
        <v>26464</v>
      </c>
      <c r="P37" s="29">
        <f>SUM(P6:P36)</f>
        <v>4183</v>
      </c>
      <c r="Q37" s="29">
        <f>SUM(Q6:Q36)</f>
        <v>6627</v>
      </c>
      <c r="R37" s="29">
        <f>SUM(R6:R36)</f>
        <v>13157</v>
      </c>
      <c r="S37" s="17"/>
      <c r="T37" s="29">
        <f>SUM(T6:T36)</f>
        <v>18376</v>
      </c>
      <c r="U37" s="17"/>
      <c r="V37" s="17"/>
      <c r="W37" s="17"/>
      <c r="X37" s="17"/>
      <c r="Y37" s="17"/>
      <c r="Z37" s="17"/>
      <c r="AA37" s="17"/>
      <c r="AB37" s="17"/>
      <c r="AC37" s="17"/>
      <c r="AD37" s="17"/>
      <c r="AE37" s="17"/>
      <c r="AF37" s="17"/>
      <c r="AG37" s="17"/>
      <c r="AH37" s="17"/>
      <c r="AI37" s="17"/>
    </row>
    <row r="38" spans="2:35" x14ac:dyDescent="0.3">
      <c r="B38" s="7" t="str">
        <f>CHOOSE(Contents!$A$1,Support!B266,Support!C266)</f>
        <v>Dividends received from venture capital investments</v>
      </c>
      <c r="D38" s="31">
        <v>7</v>
      </c>
      <c r="F38" s="14"/>
      <c r="G38" s="14">
        <v>0</v>
      </c>
      <c r="H38" s="14">
        <v>0</v>
      </c>
      <c r="I38" s="31">
        <v>4</v>
      </c>
      <c r="K38" s="14">
        <v>0</v>
      </c>
      <c r="L38" s="14">
        <v>0</v>
      </c>
      <c r="M38" s="14">
        <v>0</v>
      </c>
      <c r="N38" s="31">
        <v>0</v>
      </c>
      <c r="P38" s="14"/>
      <c r="Q38" s="14"/>
      <c r="R38" s="14"/>
      <c r="S38" s="17"/>
      <c r="T38" s="14"/>
      <c r="U38" s="17"/>
      <c r="V38" s="17"/>
      <c r="W38" s="17"/>
      <c r="X38" s="17"/>
      <c r="Y38" s="17"/>
      <c r="Z38" s="17"/>
      <c r="AA38" s="17"/>
      <c r="AB38" s="17"/>
      <c r="AC38" s="17"/>
      <c r="AD38" s="17"/>
      <c r="AE38" s="17"/>
      <c r="AF38" s="17"/>
      <c r="AG38" s="17"/>
      <c r="AH38" s="17"/>
      <c r="AI38" s="17"/>
    </row>
    <row r="39" spans="2:35" x14ac:dyDescent="0.3">
      <c r="B39" s="7" t="str">
        <f>CHOOSE(Contents!$A$1,Support!B267,Support!C267)</f>
        <v>Settlement of contingent consideration of business combinations</v>
      </c>
      <c r="D39" s="31">
        <v>-688</v>
      </c>
      <c r="F39" s="14"/>
      <c r="G39" s="14"/>
      <c r="H39" s="14">
        <v>0</v>
      </c>
      <c r="I39" s="31">
        <v>0</v>
      </c>
      <c r="K39" s="14">
        <v>0</v>
      </c>
      <c r="L39" s="14">
        <v>0</v>
      </c>
      <c r="M39" s="14">
        <v>0</v>
      </c>
      <c r="N39" s="31"/>
      <c r="P39" s="14"/>
      <c r="Q39" s="14"/>
      <c r="R39" s="14"/>
      <c r="S39" s="17"/>
      <c r="T39" s="14"/>
      <c r="U39" s="17"/>
      <c r="V39" s="17"/>
      <c r="W39" s="17"/>
      <c r="X39" s="17"/>
      <c r="Y39" s="17"/>
      <c r="Z39" s="17"/>
      <c r="AA39" s="17"/>
      <c r="AB39" s="17"/>
      <c r="AC39" s="17"/>
      <c r="AD39" s="17"/>
      <c r="AE39" s="17"/>
      <c r="AF39" s="17"/>
      <c r="AG39" s="17"/>
      <c r="AH39" s="17"/>
      <c r="AI39" s="17"/>
    </row>
    <row r="40" spans="2:35" x14ac:dyDescent="0.3">
      <c r="B40" s="7" t="str">
        <f>CHOOSE(Contents!$A$1,Support!B268,Support!C268)</f>
        <v>Interest received</v>
      </c>
      <c r="D40" s="31">
        <v>493</v>
      </c>
      <c r="F40" s="14">
        <v>193</v>
      </c>
      <c r="G40" s="14">
        <v>260</v>
      </c>
      <c r="H40" s="14">
        <v>355</v>
      </c>
      <c r="I40" s="31">
        <v>366</v>
      </c>
      <c r="K40" s="14">
        <v>51</v>
      </c>
      <c r="L40" s="14">
        <v>95</v>
      </c>
      <c r="M40" s="14">
        <v>36</v>
      </c>
      <c r="N40" s="31">
        <v>393</v>
      </c>
      <c r="P40" s="14">
        <v>168</v>
      </c>
      <c r="Q40" s="14">
        <v>527</v>
      </c>
      <c r="R40" s="14">
        <v>767</v>
      </c>
      <c r="S40" s="17"/>
      <c r="T40" s="14">
        <v>36</v>
      </c>
      <c r="U40" s="17"/>
      <c r="V40" s="17"/>
      <c r="W40" s="17"/>
      <c r="X40" s="17"/>
      <c r="Y40" s="17"/>
      <c r="Z40" s="17"/>
      <c r="AA40" s="17"/>
      <c r="AB40" s="17"/>
      <c r="AC40" s="17"/>
      <c r="AD40" s="17"/>
      <c r="AE40" s="17"/>
      <c r="AF40" s="17"/>
      <c r="AG40" s="17"/>
      <c r="AH40" s="17"/>
      <c r="AI40" s="17"/>
    </row>
    <row r="41" spans="2:35" x14ac:dyDescent="0.3">
      <c r="B41" s="7" t="str">
        <f>CHOOSE(Contents!$A$1,Support!B269,Support!C269)</f>
        <v>Interest paid</v>
      </c>
      <c r="D41" s="31">
        <v>-1459</v>
      </c>
      <c r="F41" s="14">
        <v>-561</v>
      </c>
      <c r="G41" s="14">
        <v>-1241</v>
      </c>
      <c r="H41" s="14">
        <v>-1868</v>
      </c>
      <c r="I41" s="31">
        <v>-2564</v>
      </c>
      <c r="K41" s="14">
        <v>-842</v>
      </c>
      <c r="L41" s="14">
        <v>-1490</v>
      </c>
      <c r="M41" s="14">
        <v>-2347</v>
      </c>
      <c r="N41" s="31">
        <v>-2977</v>
      </c>
      <c r="P41" s="14">
        <v>-1579</v>
      </c>
      <c r="Q41" s="14">
        <v>-2357</v>
      </c>
      <c r="R41" s="14">
        <v>-4175</v>
      </c>
      <c r="S41" s="17"/>
      <c r="T41" s="14">
        <v>-2347</v>
      </c>
      <c r="U41" s="17"/>
      <c r="V41" s="17"/>
      <c r="W41" s="17"/>
      <c r="X41" s="17"/>
      <c r="Y41" s="17"/>
      <c r="Z41" s="17"/>
      <c r="AA41" s="17"/>
      <c r="AB41" s="17"/>
      <c r="AC41" s="17"/>
      <c r="AD41" s="17"/>
      <c r="AE41" s="17"/>
      <c r="AF41" s="17"/>
      <c r="AG41" s="17"/>
      <c r="AH41" s="17"/>
      <c r="AI41" s="17"/>
    </row>
    <row r="42" spans="2:35" x14ac:dyDescent="0.3">
      <c r="B42" s="7" t="str">
        <f>CHOOSE(Contents!$A$1,Support!B270,Support!C270)</f>
        <v xml:space="preserve">Income tax paid </v>
      </c>
      <c r="D42" s="31">
        <v>-3871</v>
      </c>
      <c r="F42" s="14">
        <v>-1086</v>
      </c>
      <c r="G42" s="14">
        <v>-1598</v>
      </c>
      <c r="H42" s="14">
        <v>-2535</v>
      </c>
      <c r="I42" s="31">
        <v>-2298</v>
      </c>
      <c r="K42" s="14">
        <v>-617</v>
      </c>
      <c r="L42" s="14">
        <v>-1330</v>
      </c>
      <c r="M42" s="14">
        <v>-2234</v>
      </c>
      <c r="N42" s="31">
        <v>-2968</v>
      </c>
      <c r="P42" s="14">
        <v>-334</v>
      </c>
      <c r="Q42" s="14">
        <v>-884</v>
      </c>
      <c r="R42" s="14">
        <v>-1204</v>
      </c>
      <c r="S42" s="17"/>
      <c r="T42" s="14">
        <v>-2234</v>
      </c>
      <c r="U42" s="17"/>
      <c r="V42" s="17"/>
      <c r="W42" s="17"/>
      <c r="X42" s="17"/>
      <c r="Y42" s="17"/>
      <c r="Z42" s="17"/>
      <c r="AA42" s="17"/>
      <c r="AB42" s="17"/>
      <c r="AC42" s="17"/>
      <c r="AD42" s="17"/>
      <c r="AE42" s="17"/>
      <c r="AF42" s="17"/>
      <c r="AG42" s="17"/>
      <c r="AH42" s="17"/>
      <c r="AI42" s="17"/>
    </row>
    <row r="43" spans="2:35" ht="13.5" thickBot="1" x14ac:dyDescent="0.35">
      <c r="B43" s="48" t="str">
        <f>CHOOSE(Contents!$A$1,Support!B271,Support!C271)</f>
        <v xml:space="preserve">Net cash provided by operating activities </v>
      </c>
      <c r="D43" s="57">
        <v>12920</v>
      </c>
      <c r="F43" s="49">
        <v>4721</v>
      </c>
      <c r="G43" s="49">
        <v>11466</v>
      </c>
      <c r="H43" s="49">
        <v>16520</v>
      </c>
      <c r="I43" s="57">
        <v>23021</v>
      </c>
      <c r="K43" s="49">
        <v>3893</v>
      </c>
      <c r="L43" s="49">
        <v>7197</v>
      </c>
      <c r="M43" s="49">
        <v>13831</v>
      </c>
      <c r="N43" s="57">
        <v>20912</v>
      </c>
      <c r="P43" s="49">
        <f>SUM(P37:P42)</f>
        <v>2438</v>
      </c>
      <c r="Q43" s="49">
        <f>SUM(Q37:Q42)</f>
        <v>3913</v>
      </c>
      <c r="R43" s="49">
        <f>SUM(R37:R42)</f>
        <v>8545</v>
      </c>
      <c r="S43" s="17"/>
      <c r="T43" s="49">
        <f>SUM(T37:T42)</f>
        <v>13831</v>
      </c>
      <c r="U43" s="17"/>
      <c r="V43" s="17"/>
      <c r="W43" s="17"/>
      <c r="X43" s="17"/>
      <c r="Y43" s="17"/>
      <c r="Z43" s="17"/>
      <c r="AA43" s="17"/>
      <c r="AB43" s="17"/>
      <c r="AC43" s="17"/>
      <c r="AD43" s="17"/>
      <c r="AE43" s="17"/>
      <c r="AF43" s="17"/>
      <c r="AG43" s="17"/>
      <c r="AH43" s="17"/>
      <c r="AI43" s="17"/>
    </row>
    <row r="44" spans="2:35" ht="13" x14ac:dyDescent="0.3">
      <c r="B44" s="36" t="str">
        <f>CHOOSE(Contents!$A$1,Support!B272,Support!C272)</f>
        <v>Cash flows from investing activities:</v>
      </c>
      <c r="D44" s="47"/>
      <c r="F44" s="47"/>
      <c r="G44" s="47"/>
      <c r="H44" s="47"/>
      <c r="I44" s="47"/>
      <c r="K44" s="47"/>
      <c r="L44" s="47"/>
      <c r="M44" s="47"/>
      <c r="N44" s="47"/>
      <c r="P44" s="47"/>
      <c r="Q44" s="47"/>
      <c r="R44" s="47"/>
      <c r="S44" s="17"/>
      <c r="T44" s="47"/>
      <c r="U44" s="17"/>
      <c r="V44" s="17"/>
      <c r="W44" s="17"/>
      <c r="X44" s="17"/>
      <c r="Y44" s="17"/>
      <c r="Z44" s="17"/>
      <c r="AA44" s="17"/>
      <c r="AB44" s="17"/>
      <c r="AC44" s="17"/>
      <c r="AD44" s="17"/>
      <c r="AE44" s="17"/>
      <c r="AF44" s="17"/>
      <c r="AG44" s="17"/>
      <c r="AH44" s="17"/>
      <c r="AI44" s="17"/>
    </row>
    <row r="45" spans="2:35" x14ac:dyDescent="0.3">
      <c r="B45" s="7" t="str">
        <f>CHOOSE(Contents!$A$1,Support!B273,Support!C273)</f>
        <v>Cash paid for property and equipment</v>
      </c>
      <c r="D45" s="31">
        <v>-4688</v>
      </c>
      <c r="F45" s="14">
        <v>-1266</v>
      </c>
      <c r="G45" s="14">
        <v>-2762</v>
      </c>
      <c r="H45" s="14">
        <v>-4432</v>
      </c>
      <c r="I45" s="31">
        <v>-6730</v>
      </c>
      <c r="K45" s="14">
        <v>-1887</v>
      </c>
      <c r="L45" s="14">
        <v>-4083</v>
      </c>
      <c r="M45" s="14">
        <v>-7331</v>
      </c>
      <c r="N45" s="31">
        <v>-8767</v>
      </c>
      <c r="P45" s="14">
        <v>-4255</v>
      </c>
      <c r="Q45" s="14">
        <v>-6342</v>
      </c>
      <c r="R45" s="14">
        <v>-8119</v>
      </c>
      <c r="S45" s="17"/>
      <c r="T45" s="14">
        <v>-7331</v>
      </c>
      <c r="U45" s="17"/>
      <c r="V45" s="17"/>
      <c r="W45" s="17"/>
      <c r="X45" s="17"/>
      <c r="Y45" s="17"/>
      <c r="Z45" s="17"/>
      <c r="AA45" s="17"/>
      <c r="AB45" s="17"/>
      <c r="AC45" s="17"/>
      <c r="AD45" s="17"/>
      <c r="AE45" s="17"/>
      <c r="AF45" s="17"/>
      <c r="AG45" s="17"/>
      <c r="AH45" s="17"/>
      <c r="AI45" s="17"/>
    </row>
    <row r="46" spans="2:35" x14ac:dyDescent="0.3">
      <c r="B46" s="7" t="str">
        <f>CHOOSE(Contents!$A$1,Support!B274,Support!C274)</f>
        <v>Cash paid for intangible assets</v>
      </c>
      <c r="D46" s="31">
        <v>-3697</v>
      </c>
      <c r="F46" s="14">
        <v>-813</v>
      </c>
      <c r="G46" s="14">
        <v>-1459</v>
      </c>
      <c r="H46" s="14">
        <v>-2399</v>
      </c>
      <c r="I46" s="31">
        <v>-4388</v>
      </c>
      <c r="K46" s="14">
        <v>-819</v>
      </c>
      <c r="L46" s="14">
        <v>-2907</v>
      </c>
      <c r="M46" s="14">
        <v>-4057</v>
      </c>
      <c r="N46" s="31">
        <v>-6346</v>
      </c>
      <c r="P46" s="14">
        <v>-1370</v>
      </c>
      <c r="Q46" s="14">
        <v>-3024</v>
      </c>
      <c r="R46" s="14">
        <v>-5806</v>
      </c>
      <c r="S46" s="17"/>
      <c r="T46" s="14">
        <v>-4057</v>
      </c>
      <c r="U46" s="17"/>
      <c r="V46" s="17"/>
      <c r="W46" s="17"/>
      <c r="X46" s="17"/>
      <c r="Y46" s="17"/>
      <c r="Z46" s="17"/>
      <c r="AA46" s="17"/>
      <c r="AB46" s="17"/>
      <c r="AC46" s="17"/>
      <c r="AD46" s="17"/>
      <c r="AE46" s="17"/>
      <c r="AF46" s="17"/>
      <c r="AG46" s="17"/>
      <c r="AH46" s="17"/>
      <c r="AI46" s="17"/>
    </row>
    <row r="47" spans="2:35" x14ac:dyDescent="0.3">
      <c r="B47" s="7" t="str">
        <f>CHOOSE(Contents!$A$1,Support!B275,Support!C275)</f>
        <v>Dividends received from equity accounted associates</v>
      </c>
      <c r="D47" s="31">
        <v>71</v>
      </c>
      <c r="F47" s="14">
        <v>29</v>
      </c>
      <c r="G47" s="14">
        <v>29</v>
      </c>
      <c r="H47" s="14">
        <v>29</v>
      </c>
      <c r="I47" s="31">
        <v>29</v>
      </c>
      <c r="K47" s="14">
        <v>461</v>
      </c>
      <c r="L47" s="14">
        <v>877</v>
      </c>
      <c r="M47" s="14">
        <v>883</v>
      </c>
      <c r="N47" s="31">
        <v>891</v>
      </c>
      <c r="P47" s="14">
        <v>0</v>
      </c>
      <c r="Q47" s="14">
        <v>0</v>
      </c>
      <c r="R47" s="14">
        <v>0</v>
      </c>
      <c r="S47" s="17"/>
      <c r="T47" s="14">
        <v>883</v>
      </c>
      <c r="U47" s="17"/>
      <c r="V47" s="17"/>
      <c r="W47" s="17"/>
      <c r="X47" s="17"/>
      <c r="Y47" s="17"/>
      <c r="Z47" s="17"/>
      <c r="AA47" s="17"/>
      <c r="AB47" s="17"/>
      <c r="AC47" s="17"/>
      <c r="AD47" s="17"/>
      <c r="AE47" s="17"/>
      <c r="AF47" s="17"/>
      <c r="AG47" s="17"/>
      <c r="AH47" s="17"/>
      <c r="AI47" s="17"/>
    </row>
    <row r="48" spans="2:35" x14ac:dyDescent="0.3">
      <c r="B48" s="7" t="str">
        <f>CHOOSE(Contents!$A$1,Support!B276,Support!C276)</f>
        <v>Loans issued</v>
      </c>
      <c r="D48" s="31">
        <v>-790</v>
      </c>
      <c r="F48" s="14">
        <v>-189</v>
      </c>
      <c r="G48" s="14">
        <v>-209</v>
      </c>
      <c r="H48" s="14">
        <v>-408</v>
      </c>
      <c r="I48" s="31">
        <v>-2803</v>
      </c>
      <c r="K48" s="14">
        <v>-3836</v>
      </c>
      <c r="L48" s="14">
        <v>-9564</v>
      </c>
      <c r="M48" s="14">
        <v>-15962</v>
      </c>
      <c r="N48" s="31">
        <v>-15959</v>
      </c>
      <c r="P48" s="14">
        <v>-5160</v>
      </c>
      <c r="Q48" s="14">
        <v>-5336</v>
      </c>
      <c r="R48" s="14">
        <v>-8280</v>
      </c>
      <c r="S48" s="17"/>
      <c r="T48" s="14">
        <v>-15962</v>
      </c>
      <c r="U48" s="17"/>
      <c r="V48" s="17"/>
      <c r="W48" s="17"/>
      <c r="X48" s="17"/>
      <c r="Y48" s="17"/>
      <c r="Z48" s="17"/>
      <c r="AA48" s="17"/>
      <c r="AB48" s="17"/>
      <c r="AC48" s="17"/>
      <c r="AD48" s="17"/>
      <c r="AE48" s="17"/>
      <c r="AF48" s="17"/>
      <c r="AG48" s="17"/>
      <c r="AH48" s="17"/>
      <c r="AI48" s="17"/>
    </row>
    <row r="49" spans="2:35" x14ac:dyDescent="0.3">
      <c r="B49" s="7" t="str">
        <f>CHOOSE(Contents!$A$1,Support!B277,Support!C277)</f>
        <v>Loans collected</v>
      </c>
      <c r="D49" s="31">
        <v>1903</v>
      </c>
      <c r="F49" s="14">
        <v>253</v>
      </c>
      <c r="G49" s="14">
        <v>482</v>
      </c>
      <c r="H49" s="14">
        <v>507</v>
      </c>
      <c r="I49" s="31">
        <v>515</v>
      </c>
      <c r="K49" s="14" t="s">
        <v>23</v>
      </c>
      <c r="L49" s="14">
        <v>-1</v>
      </c>
      <c r="M49" s="14">
        <v>139</v>
      </c>
      <c r="N49" s="31">
        <v>348</v>
      </c>
      <c r="P49" s="14">
        <v>75</v>
      </c>
      <c r="Q49" s="14">
        <v>78</v>
      </c>
      <c r="R49" s="14">
        <v>175</v>
      </c>
      <c r="S49" s="17"/>
      <c r="T49" s="14">
        <v>139</v>
      </c>
      <c r="U49" s="17"/>
      <c r="V49" s="17"/>
      <c r="W49" s="17"/>
      <c r="X49" s="17"/>
      <c r="Y49" s="17"/>
      <c r="Z49" s="17"/>
      <c r="AA49" s="17"/>
      <c r="AB49" s="17"/>
      <c r="AC49" s="17"/>
      <c r="AD49" s="17"/>
      <c r="AE49" s="17"/>
      <c r="AF49" s="17"/>
      <c r="AG49" s="17"/>
      <c r="AH49" s="17"/>
      <c r="AI49" s="17"/>
    </row>
    <row r="50" spans="2:35" x14ac:dyDescent="0.3">
      <c r="B50" s="7" t="str">
        <f>CHOOSE(Contents!$A$1,Support!B278,Support!C278)</f>
        <v xml:space="preserve">Cash paid for acquisitions of subsidiaries, net of cash acquired </v>
      </c>
      <c r="D50" s="31">
        <v>-9361</v>
      </c>
      <c r="F50" s="14">
        <v>292</v>
      </c>
      <c r="G50" s="14">
        <v>-17</v>
      </c>
      <c r="H50" s="14">
        <v>-19</v>
      </c>
      <c r="I50" s="31">
        <v>-804</v>
      </c>
      <c r="K50" s="14">
        <v>-192</v>
      </c>
      <c r="L50" s="14">
        <v>-1595</v>
      </c>
      <c r="M50" s="14">
        <v>-1762</v>
      </c>
      <c r="N50" s="31">
        <v>-3503</v>
      </c>
      <c r="P50" s="14">
        <v>0</v>
      </c>
      <c r="Q50" s="14"/>
      <c r="R50" s="14">
        <v>10627</v>
      </c>
      <c r="S50" s="17"/>
      <c r="T50" s="14">
        <v>-1762</v>
      </c>
      <c r="U50" s="17"/>
      <c r="V50" s="17"/>
      <c r="W50" s="17"/>
      <c r="X50" s="17"/>
      <c r="Y50" s="17"/>
      <c r="Z50" s="17"/>
      <c r="AA50" s="17"/>
      <c r="AB50" s="17"/>
      <c r="AC50" s="17"/>
      <c r="AD50" s="17"/>
      <c r="AE50" s="17"/>
      <c r="AF50" s="17"/>
      <c r="AG50" s="17"/>
      <c r="AH50" s="17"/>
      <c r="AI50" s="17"/>
    </row>
    <row r="51" spans="2:35" x14ac:dyDescent="0.3">
      <c r="B51" s="7" t="str">
        <f>CHOOSE(Contents!$A$1,Support!B279,Support!C279)</f>
        <v>Settlement of initial fair value of the contingent consideration at acquisition date</v>
      </c>
      <c r="D51" s="31">
        <v>-1131.8499755859375</v>
      </c>
      <c r="F51" s="14">
        <v>0</v>
      </c>
      <c r="G51" s="14">
        <v>0</v>
      </c>
      <c r="H51" s="14">
        <v>0</v>
      </c>
      <c r="I51" s="31">
        <v>0</v>
      </c>
      <c r="K51" s="14">
        <v>0</v>
      </c>
      <c r="L51" s="14">
        <v>0</v>
      </c>
      <c r="M51" s="14">
        <v>0</v>
      </c>
      <c r="N51" s="31">
        <v>0</v>
      </c>
      <c r="P51" s="14">
        <v>0</v>
      </c>
      <c r="Q51" s="14"/>
      <c r="R51" s="14"/>
      <c r="S51" s="17"/>
      <c r="T51" s="14">
        <v>0</v>
      </c>
      <c r="U51" s="17"/>
      <c r="V51" s="17"/>
      <c r="W51" s="17"/>
      <c r="X51" s="17"/>
      <c r="Y51" s="17"/>
      <c r="Z51" s="17"/>
      <c r="AA51" s="17"/>
      <c r="AB51" s="17"/>
      <c r="AC51" s="17"/>
      <c r="AD51" s="17"/>
      <c r="AE51" s="17"/>
      <c r="AF51" s="17"/>
      <c r="AG51" s="17"/>
      <c r="AH51" s="17"/>
      <c r="AI51" s="17"/>
    </row>
    <row r="52" spans="2:35" x14ac:dyDescent="0.3">
      <c r="B52" s="7" t="str">
        <f>CHOOSE(Contents!$A$1,Support!B280,Support!C280)</f>
        <v>Proceeds from disposal of subsidiaries, net of cash disposed</v>
      </c>
      <c r="D52" s="31">
        <v>0</v>
      </c>
      <c r="F52" s="14">
        <v>0</v>
      </c>
      <c r="G52" s="14">
        <v>0</v>
      </c>
      <c r="H52" s="14">
        <v>0</v>
      </c>
      <c r="I52" s="31">
        <v>1090</v>
      </c>
      <c r="K52" s="14">
        <v>0</v>
      </c>
      <c r="L52" s="14">
        <v>0</v>
      </c>
      <c r="M52" s="14">
        <v>0</v>
      </c>
      <c r="N52" s="31">
        <v>0</v>
      </c>
      <c r="P52" s="14">
        <v>0</v>
      </c>
      <c r="Q52" s="14"/>
      <c r="R52" s="14"/>
      <c r="S52" s="17"/>
      <c r="T52" s="14">
        <v>0</v>
      </c>
      <c r="U52" s="17"/>
      <c r="V52" s="17"/>
      <c r="W52" s="17"/>
      <c r="X52" s="17"/>
      <c r="Y52" s="17"/>
      <c r="Z52" s="17"/>
      <c r="AA52" s="17"/>
      <c r="AB52" s="17"/>
      <c r="AC52" s="17"/>
      <c r="AD52" s="17"/>
      <c r="AE52" s="17"/>
      <c r="AF52" s="17"/>
      <c r="AG52" s="17"/>
      <c r="AH52" s="17"/>
      <c r="AI52" s="17"/>
    </row>
    <row r="53" spans="2:35" s="59" customFormat="1" x14ac:dyDescent="0.3">
      <c r="B53" s="174" t="str">
        <f>CHOOSE(Contents!$A$1,Support!B281,Support!C281)</f>
        <v>Short-term time deposits</v>
      </c>
      <c r="C53" s="3"/>
      <c r="D53" s="31">
        <v>0</v>
      </c>
      <c r="E53" s="3"/>
      <c r="F53" s="14">
        <v>0</v>
      </c>
      <c r="G53" s="53">
        <v>-630</v>
      </c>
      <c r="H53" s="53">
        <v>0</v>
      </c>
      <c r="I53" s="31">
        <v>0</v>
      </c>
      <c r="J53" s="3"/>
      <c r="K53" s="14">
        <v>0</v>
      </c>
      <c r="L53" s="53">
        <v>-3886</v>
      </c>
      <c r="M53" s="53">
        <v>0</v>
      </c>
      <c r="N53" s="31">
        <v>0</v>
      </c>
      <c r="O53" s="3"/>
      <c r="P53" s="14">
        <v>0</v>
      </c>
      <c r="Q53" s="14"/>
      <c r="R53" s="14"/>
      <c r="S53" s="17"/>
      <c r="T53" s="53">
        <v>0</v>
      </c>
      <c r="U53" s="17"/>
      <c r="V53" s="17"/>
      <c r="W53" s="17"/>
      <c r="X53" s="17"/>
      <c r="Y53" s="17"/>
      <c r="Z53" s="17"/>
      <c r="AA53" s="17"/>
      <c r="AB53" s="17"/>
      <c r="AC53" s="17"/>
      <c r="AD53" s="17"/>
      <c r="AE53" s="17"/>
      <c r="AF53" s="17"/>
      <c r="AG53" s="17"/>
      <c r="AH53" s="17"/>
      <c r="AI53" s="17"/>
    </row>
    <row r="54" spans="2:35" s="59" customFormat="1" x14ac:dyDescent="0.3">
      <c r="B54" s="174" t="str">
        <f>CHOOSE(Contents!$A$1,Support!B282,Support!C282)</f>
        <v>Disposal as a result of the sale subsidiary</v>
      </c>
      <c r="C54" s="3"/>
      <c r="D54" s="31"/>
      <c r="E54" s="3"/>
      <c r="F54" s="14"/>
      <c r="G54" s="53"/>
      <c r="H54" s="53"/>
      <c r="I54" s="31"/>
      <c r="J54" s="3"/>
      <c r="K54" s="14"/>
      <c r="L54" s="53"/>
      <c r="M54" s="53"/>
      <c r="N54" s="31"/>
      <c r="O54" s="3"/>
      <c r="P54" s="14"/>
      <c r="Q54" s="14"/>
      <c r="R54" s="14">
        <v>-1577</v>
      </c>
      <c r="S54" s="17"/>
      <c r="T54" s="53">
        <v>0</v>
      </c>
      <c r="U54" s="17"/>
      <c r="V54" s="17"/>
      <c r="W54" s="17"/>
      <c r="X54" s="17"/>
      <c r="Y54" s="17"/>
      <c r="Z54" s="17"/>
      <c r="AA54" s="17"/>
      <c r="AB54" s="17"/>
      <c r="AC54" s="17"/>
      <c r="AD54" s="17"/>
      <c r="AE54" s="17"/>
      <c r="AF54" s="17"/>
      <c r="AG54" s="17"/>
      <c r="AH54" s="17"/>
      <c r="AI54" s="17"/>
    </row>
    <row r="55" spans="2:35" x14ac:dyDescent="0.3">
      <c r="B55" s="7" t="str">
        <f>CHOOSE(Contents!$A$1,Support!B283,Support!C283)</f>
        <v xml:space="preserve">Cash paid for investments in equity accounted associates </v>
      </c>
      <c r="D55" s="31">
        <v>-15687</v>
      </c>
      <c r="F55" s="14">
        <v>-73</v>
      </c>
      <c r="G55" s="14">
        <v>-257</v>
      </c>
      <c r="H55" s="14">
        <v>-6577</v>
      </c>
      <c r="I55" s="31">
        <v>-17318</v>
      </c>
      <c r="K55" s="14">
        <v>-103</v>
      </c>
      <c r="L55" s="14">
        <v>-113</v>
      </c>
      <c r="M55" s="14">
        <v>-4717</v>
      </c>
      <c r="N55" s="31">
        <v>-11767</v>
      </c>
      <c r="P55" s="14">
        <v>-2000</v>
      </c>
      <c r="Q55" s="14">
        <v>-2600</v>
      </c>
      <c r="R55" s="14">
        <v>-2600</v>
      </c>
      <c r="S55" s="17"/>
      <c r="T55" s="14">
        <v>-4717</v>
      </c>
      <c r="U55" s="17"/>
      <c r="V55" s="17"/>
      <c r="W55" s="17"/>
      <c r="X55" s="17"/>
      <c r="Y55" s="17"/>
      <c r="Z55" s="17"/>
      <c r="AA55" s="17"/>
      <c r="AB55" s="17"/>
      <c r="AC55" s="17"/>
      <c r="AD55" s="17"/>
      <c r="AE55" s="17"/>
      <c r="AF55" s="17"/>
      <c r="AG55" s="17"/>
      <c r="AH55" s="17"/>
      <c r="AI55" s="17"/>
    </row>
    <row r="56" spans="2:35" ht="13.5" thickBot="1" x14ac:dyDescent="0.35">
      <c r="B56" s="48" t="str">
        <f>CHOOSE(Contents!$A$1,Support!B284,Support!C284)</f>
        <v>Net cash used in investing activities</v>
      </c>
      <c r="D56" s="57">
        <v>-33380.849975585938</v>
      </c>
      <c r="F56" s="49">
        <v>-1767</v>
      </c>
      <c r="G56" s="49">
        <v>-4823</v>
      </c>
      <c r="H56" s="49">
        <v>-13299</v>
      </c>
      <c r="I56" s="57">
        <v>-30409</v>
      </c>
      <c r="K56" s="49">
        <v>-6376</v>
      </c>
      <c r="L56" s="49">
        <v>-21272</v>
      </c>
      <c r="M56" s="49">
        <v>-32807</v>
      </c>
      <c r="N56" s="57">
        <v>-45103</v>
      </c>
      <c r="P56" s="49">
        <f>SUM(P45:P55)</f>
        <v>-12710</v>
      </c>
      <c r="Q56" s="49">
        <f>SUM(Q45:Q55)</f>
        <v>-17224</v>
      </c>
      <c r="R56" s="49">
        <f>SUM(R45:R55)</f>
        <v>-15580</v>
      </c>
      <c r="S56" s="17"/>
      <c r="T56" s="49">
        <f>SUM(T45:T55)</f>
        <v>-32807</v>
      </c>
      <c r="U56" s="17"/>
      <c r="V56" s="17"/>
      <c r="W56" s="17"/>
      <c r="X56" s="17"/>
      <c r="Y56" s="17"/>
      <c r="Z56" s="17"/>
      <c r="AA56" s="17"/>
      <c r="AB56" s="17"/>
      <c r="AC56" s="17"/>
      <c r="AD56" s="17"/>
      <c r="AE56" s="17"/>
      <c r="AF56" s="17"/>
      <c r="AG56" s="17"/>
      <c r="AH56" s="17"/>
      <c r="AI56" s="17"/>
    </row>
    <row r="57" spans="2:35" ht="13" x14ac:dyDescent="0.3">
      <c r="B57" s="36" t="str">
        <f>CHOOSE(Contents!$A$1,Support!B285,Support!C285)</f>
        <v>Cash flows from financing activities:</v>
      </c>
      <c r="D57" s="47"/>
      <c r="F57" s="47"/>
      <c r="G57" s="47"/>
      <c r="H57" s="47"/>
      <c r="I57" s="47"/>
      <c r="K57" s="47"/>
      <c r="L57" s="47"/>
      <c r="M57" s="47"/>
      <c r="N57" s="47"/>
      <c r="P57" s="47"/>
      <c r="Q57" s="47"/>
      <c r="R57" s="47"/>
      <c r="S57" s="17"/>
      <c r="T57" s="47"/>
      <c r="U57" s="17"/>
      <c r="V57" s="17"/>
      <c r="W57" s="17"/>
      <c r="X57" s="17"/>
      <c r="Y57" s="17"/>
      <c r="Z57" s="17"/>
      <c r="AA57" s="17"/>
      <c r="AB57" s="17"/>
      <c r="AC57" s="17"/>
      <c r="AD57" s="17"/>
      <c r="AE57" s="17"/>
      <c r="AF57" s="17"/>
      <c r="AG57" s="17"/>
      <c r="AH57" s="17"/>
      <c r="AI57" s="17"/>
    </row>
    <row r="58" spans="2:35" x14ac:dyDescent="0.3">
      <c r="B58" s="7" t="str">
        <f>CHOOSE(Contents!$A$1,Support!B286,Support!C286)</f>
        <v>Repayment of lease liabilities</v>
      </c>
      <c r="D58" s="31">
        <v>-3493</v>
      </c>
      <c r="F58" s="14">
        <v>-922</v>
      </c>
      <c r="G58" s="14">
        <v>-1852</v>
      </c>
      <c r="H58" s="14">
        <v>-2956</v>
      </c>
      <c r="I58" s="31">
        <v>-4023</v>
      </c>
      <c r="K58" s="14">
        <v>-956</v>
      </c>
      <c r="L58" s="14">
        <v>-1577</v>
      </c>
      <c r="M58" s="14">
        <v>-2714</v>
      </c>
      <c r="N58" s="31">
        <v>-3783</v>
      </c>
      <c r="P58" s="14">
        <v>-1115</v>
      </c>
      <c r="Q58" s="14">
        <v>-2315</v>
      </c>
      <c r="R58" s="14">
        <v>-3520</v>
      </c>
      <c r="S58" s="17"/>
      <c r="T58" s="14">
        <v>-2714</v>
      </c>
      <c r="U58" s="17"/>
      <c r="V58" s="17"/>
      <c r="W58" s="17"/>
      <c r="X58" s="17"/>
      <c r="Y58" s="17"/>
      <c r="Z58" s="17"/>
      <c r="AA58" s="17"/>
      <c r="AB58" s="17"/>
      <c r="AC58" s="17"/>
      <c r="AD58" s="17"/>
      <c r="AE58" s="17"/>
      <c r="AF58" s="17"/>
      <c r="AG58" s="17"/>
      <c r="AH58" s="17"/>
      <c r="AI58" s="17"/>
    </row>
    <row r="59" spans="2:35" x14ac:dyDescent="0.3">
      <c r="B59" s="7" t="str">
        <f>CHOOSE(Contents!$A$1,Support!B287,Support!C287)</f>
        <v>Loans received, net of bank commission</v>
      </c>
      <c r="D59" s="31">
        <v>23383</v>
      </c>
      <c r="F59" s="14"/>
      <c r="G59" s="14"/>
      <c r="H59" s="14">
        <v>0</v>
      </c>
      <c r="I59" s="31">
        <v>14346</v>
      </c>
      <c r="K59" s="14"/>
      <c r="L59" s="14"/>
      <c r="M59" s="14"/>
      <c r="N59" s="31">
        <v>21</v>
      </c>
      <c r="P59" s="14">
        <v>10014</v>
      </c>
      <c r="Q59" s="14">
        <v>10014</v>
      </c>
      <c r="R59" s="14">
        <v>25255</v>
      </c>
      <c r="S59" s="17"/>
      <c r="T59" s="14">
        <v>0</v>
      </c>
      <c r="U59" s="17"/>
      <c r="V59" s="17"/>
      <c r="W59" s="17"/>
      <c r="X59" s="17"/>
      <c r="Y59" s="17"/>
      <c r="Z59" s="17"/>
      <c r="AA59" s="17"/>
      <c r="AB59" s="17"/>
      <c r="AC59" s="17"/>
      <c r="AD59" s="17"/>
      <c r="AE59" s="17"/>
      <c r="AF59" s="17"/>
      <c r="AG59" s="17"/>
      <c r="AH59" s="17"/>
      <c r="AI59" s="17"/>
    </row>
    <row r="60" spans="2:35" x14ac:dyDescent="0.3">
      <c r="B60" s="7" t="str">
        <f>CHOOSE(Contents!$A$1,Support!B288,Support!C288)</f>
        <v>Loans repaid</v>
      </c>
      <c r="D60" s="31">
        <v>0</v>
      </c>
      <c r="F60" s="14">
        <v>-654</v>
      </c>
      <c r="G60" s="14">
        <v>-1312</v>
      </c>
      <c r="H60" s="14">
        <v>-1969</v>
      </c>
      <c r="I60" s="31">
        <v>-17595</v>
      </c>
      <c r="K60" s="14">
        <v>-653</v>
      </c>
      <c r="L60" s="14">
        <v>-1306</v>
      </c>
      <c r="M60" s="14">
        <v>-1960</v>
      </c>
      <c r="N60" s="31">
        <v>-3718</v>
      </c>
      <c r="P60" s="14">
        <v>-1767</v>
      </c>
      <c r="Q60" s="14">
        <v>-3532</v>
      </c>
      <c r="R60" s="14">
        <v>-20968</v>
      </c>
      <c r="S60" s="17"/>
      <c r="T60" s="14">
        <v>-1960</v>
      </c>
      <c r="U60" s="17"/>
      <c r="V60" s="17"/>
      <c r="W60" s="17"/>
      <c r="X60" s="17"/>
      <c r="Y60" s="17"/>
      <c r="Z60" s="17"/>
      <c r="AA60" s="17"/>
      <c r="AB60" s="17"/>
      <c r="AC60" s="17"/>
      <c r="AD60" s="17"/>
      <c r="AE60" s="17"/>
      <c r="AF60" s="17"/>
      <c r="AG60" s="17"/>
      <c r="AH60" s="17"/>
      <c r="AI60" s="17"/>
    </row>
    <row r="61" spans="2:35" x14ac:dyDescent="0.3">
      <c r="B61" s="7" t="str">
        <f>CHOOSE(Contents!$A$1,Support!B289,Support!C289)</f>
        <v>Proceeds from bonds issued</v>
      </c>
      <c r="D61" s="31">
        <v>0</v>
      </c>
      <c r="F61" s="14"/>
      <c r="G61" s="14"/>
      <c r="H61" s="14"/>
      <c r="I61" s="31">
        <v>30944</v>
      </c>
      <c r="K61" s="14"/>
      <c r="L61" s="14"/>
      <c r="M61" s="14">
        <v>15000</v>
      </c>
      <c r="N61" s="31">
        <v>15000</v>
      </c>
      <c r="P61" s="14">
        <v>0</v>
      </c>
      <c r="Q61" s="14"/>
      <c r="R61" s="14"/>
      <c r="S61" s="17"/>
      <c r="T61" s="14">
        <v>15000</v>
      </c>
      <c r="U61" s="17"/>
      <c r="V61" s="17"/>
      <c r="W61" s="17"/>
      <c r="X61" s="17"/>
      <c r="Y61" s="17"/>
      <c r="Z61" s="17"/>
      <c r="AA61" s="17"/>
      <c r="AB61" s="17"/>
      <c r="AC61" s="17"/>
      <c r="AD61" s="17"/>
      <c r="AE61" s="17"/>
      <c r="AF61" s="17"/>
      <c r="AG61" s="17"/>
      <c r="AH61" s="17"/>
      <c r="AI61" s="17"/>
    </row>
    <row r="62" spans="2:35" x14ac:dyDescent="0.3">
      <c r="B62" s="7" t="str">
        <f>CHOOSE(Contents!$A$1,Support!B290,Support!C290)</f>
        <v>Proceeds from issuance of GDR, net of issuance costs paid</v>
      </c>
      <c r="D62" s="31">
        <v>0</v>
      </c>
      <c r="F62" s="14"/>
      <c r="G62" s="14"/>
      <c r="H62" s="14">
        <v>15209</v>
      </c>
      <c r="I62" s="31">
        <v>15209</v>
      </c>
      <c r="K62" s="14"/>
      <c r="L62" s="14"/>
      <c r="M62" s="14">
        <v>0</v>
      </c>
      <c r="N62" s="31">
        <v>0</v>
      </c>
      <c r="P62" s="14">
        <v>0</v>
      </c>
      <c r="Q62" s="14"/>
      <c r="R62" s="14"/>
      <c r="S62" s="17"/>
      <c r="T62" s="14">
        <v>0</v>
      </c>
      <c r="U62" s="17"/>
      <c r="V62" s="17"/>
      <c r="W62" s="17"/>
      <c r="X62" s="17"/>
      <c r="Y62" s="17"/>
      <c r="Z62" s="17"/>
      <c r="AA62" s="17"/>
      <c r="AB62" s="17"/>
      <c r="AC62" s="17"/>
      <c r="AD62" s="17"/>
      <c r="AE62" s="17"/>
      <c r="AF62" s="17"/>
      <c r="AG62" s="17"/>
      <c r="AH62" s="17"/>
      <c r="AI62" s="17"/>
    </row>
    <row r="63" spans="2:35" x14ac:dyDescent="0.3">
      <c r="B63" s="7" t="str">
        <f>CHOOSE(Contents!$A$1,Support!B291,Support!C291)</f>
        <v>Cash received from disposal of non-controlling interests in subsidiaries</v>
      </c>
      <c r="D63" s="31"/>
      <c r="F63" s="14"/>
      <c r="G63" s="14"/>
      <c r="H63" s="14"/>
      <c r="I63" s="31"/>
      <c r="K63" s="14"/>
      <c r="L63" s="14"/>
      <c r="M63" s="14">
        <v>655</v>
      </c>
      <c r="N63" s="31">
        <v>1486</v>
      </c>
      <c r="P63" s="14">
        <v>0</v>
      </c>
      <c r="Q63" s="14"/>
      <c r="R63" s="14"/>
      <c r="S63" s="17"/>
      <c r="T63" s="14">
        <v>655</v>
      </c>
      <c r="U63" s="17"/>
      <c r="V63" s="17"/>
      <c r="W63" s="17"/>
      <c r="X63" s="17"/>
      <c r="Y63" s="17"/>
      <c r="Z63" s="17"/>
      <c r="AA63" s="17"/>
      <c r="AB63" s="17"/>
      <c r="AC63" s="17"/>
      <c r="AD63" s="17"/>
      <c r="AE63" s="17"/>
      <c r="AF63" s="17"/>
      <c r="AG63" s="17"/>
      <c r="AH63" s="17"/>
      <c r="AI63" s="17"/>
    </row>
    <row r="64" spans="2:35" x14ac:dyDescent="0.3">
      <c r="B64" s="7" t="str">
        <f>CHOOSE(Contents!$A$1,Support!B292,Support!C292)</f>
        <v>Cash paid for non-controlling interests in subsidiaries</v>
      </c>
      <c r="D64" s="31">
        <v>0</v>
      </c>
      <c r="F64" s="14" t="s">
        <v>23</v>
      </c>
      <c r="G64" s="14">
        <v>0</v>
      </c>
      <c r="H64" s="14"/>
      <c r="I64" s="31">
        <v>-947</v>
      </c>
      <c r="K64" s="14">
        <v>-24</v>
      </c>
      <c r="L64" s="14">
        <v>-20</v>
      </c>
      <c r="M64" s="14">
        <v>-20</v>
      </c>
      <c r="N64" s="31">
        <v>-20</v>
      </c>
      <c r="P64" s="14">
        <v>0</v>
      </c>
      <c r="Q64" s="14"/>
      <c r="R64" s="14"/>
      <c r="S64" s="17"/>
      <c r="T64" s="14">
        <v>-20</v>
      </c>
      <c r="U64" s="17"/>
      <c r="V64" s="17"/>
      <c r="W64" s="17"/>
      <c r="X64" s="17"/>
      <c r="Y64" s="17"/>
      <c r="Z64" s="17"/>
      <c r="AA64" s="17"/>
      <c r="AB64" s="17"/>
      <c r="AC64" s="17"/>
      <c r="AD64" s="17"/>
      <c r="AE64" s="17"/>
      <c r="AF64" s="17"/>
      <c r="AG64" s="17"/>
      <c r="AH64" s="17"/>
      <c r="AI64" s="17"/>
    </row>
    <row r="65" spans="2:35" x14ac:dyDescent="0.3">
      <c r="B65" s="7" t="str">
        <f>CHOOSE(Contents!$A$1,Support!B293,Support!C293)</f>
        <v>Dividends paid by subsidiaries to non-controlling shareholders</v>
      </c>
      <c r="D65" s="31">
        <v>0</v>
      </c>
      <c r="F65" s="14">
        <v>-224</v>
      </c>
      <c r="G65" s="14">
        <v>-235</v>
      </c>
      <c r="H65" s="14">
        <v>-235</v>
      </c>
      <c r="I65" s="31">
        <v>-237</v>
      </c>
      <c r="K65" s="14">
        <v>-53</v>
      </c>
      <c r="L65" s="14">
        <v>-211</v>
      </c>
      <c r="M65" s="14">
        <v>-215</v>
      </c>
      <c r="N65" s="31">
        <v>-215</v>
      </c>
      <c r="P65" s="14">
        <v>-36</v>
      </c>
      <c r="Q65" s="14">
        <v>-85</v>
      </c>
      <c r="R65" s="14">
        <v>-85</v>
      </c>
      <c r="S65" s="17"/>
      <c r="T65" s="14">
        <v>-215</v>
      </c>
      <c r="U65" s="17"/>
      <c r="V65" s="17"/>
      <c r="W65" s="17"/>
      <c r="X65" s="17"/>
      <c r="Y65" s="17"/>
      <c r="Z65" s="17"/>
      <c r="AA65" s="17"/>
      <c r="AB65" s="17"/>
      <c r="AC65" s="17"/>
      <c r="AD65" s="17"/>
      <c r="AE65" s="17"/>
      <c r="AF65" s="17"/>
      <c r="AG65" s="17"/>
      <c r="AH65" s="17"/>
      <c r="AI65" s="17"/>
    </row>
    <row r="66" spans="2:35" x14ac:dyDescent="0.3">
      <c r="B66" s="7" t="str">
        <f>CHOOSE(Contents!$A$1,Support!B294,Support!C294)</f>
        <v>Cash paid for treasury shares</v>
      </c>
      <c r="D66" s="31">
        <v>-896</v>
      </c>
      <c r="F66" s="14"/>
      <c r="G66" s="14"/>
      <c r="H66" s="14">
        <v>0</v>
      </c>
      <c r="I66" s="31">
        <v>0</v>
      </c>
      <c r="K66" s="14"/>
      <c r="L66" s="14"/>
      <c r="M66" s="14"/>
      <c r="N66" s="31"/>
      <c r="P66" s="14"/>
      <c r="Q66" s="14"/>
      <c r="R66" s="14"/>
      <c r="S66" s="17"/>
      <c r="T66" s="14"/>
      <c r="U66" s="17"/>
      <c r="V66" s="17"/>
      <c r="W66" s="17"/>
      <c r="X66" s="17"/>
      <c r="Y66" s="17"/>
      <c r="Z66" s="17"/>
      <c r="AA66" s="17"/>
      <c r="AB66" s="17"/>
      <c r="AC66" s="17"/>
      <c r="AD66" s="17"/>
      <c r="AE66" s="17"/>
      <c r="AF66" s="17"/>
      <c r="AG66" s="17"/>
      <c r="AH66" s="17"/>
      <c r="AI66" s="17"/>
    </row>
    <row r="67" spans="2:35" ht="13.5" thickBot="1" x14ac:dyDescent="0.35">
      <c r="B67" s="48" t="str">
        <f>CHOOSE(Contents!$A$1,Support!B295,Support!C295)</f>
        <v xml:space="preserve">Net cash used in financing activities </v>
      </c>
      <c r="D67" s="57">
        <v>18994</v>
      </c>
      <c r="F67" s="49">
        <v>-1800</v>
      </c>
      <c r="G67" s="49">
        <v>-3399</v>
      </c>
      <c r="H67" s="49">
        <v>10049</v>
      </c>
      <c r="I67" s="57">
        <v>37697</v>
      </c>
      <c r="K67" s="49">
        <v>-1686</v>
      </c>
      <c r="L67" s="49">
        <v>-3114</v>
      </c>
      <c r="M67" s="49">
        <v>10746</v>
      </c>
      <c r="N67" s="57">
        <v>8771</v>
      </c>
      <c r="P67" s="49">
        <f>SUM(P58:P66)</f>
        <v>7096</v>
      </c>
      <c r="Q67" s="49">
        <f>SUM(Q58:Q66)</f>
        <v>4082</v>
      </c>
      <c r="R67" s="49">
        <f>SUM(R58:R66)</f>
        <v>682</v>
      </c>
      <c r="S67" s="17"/>
      <c r="T67" s="49">
        <f>SUM(T58:T66)</f>
        <v>10746</v>
      </c>
      <c r="U67" s="17"/>
      <c r="V67" s="17"/>
      <c r="W67" s="17"/>
      <c r="X67" s="17"/>
      <c r="Y67" s="17"/>
      <c r="Z67" s="17"/>
      <c r="AA67" s="17"/>
      <c r="AB67" s="17"/>
      <c r="AC67" s="17"/>
      <c r="AD67" s="17"/>
      <c r="AE67" s="17"/>
      <c r="AF67" s="17"/>
      <c r="AG67" s="17"/>
      <c r="AH67" s="17"/>
      <c r="AI67" s="17"/>
    </row>
    <row r="68" spans="2:35" ht="13" x14ac:dyDescent="0.3">
      <c r="B68" s="50" t="str">
        <f>CHOOSE(Contents!$A$1,Support!B296,Support!C296)</f>
        <v xml:space="preserve">Net (decrease)/increase in cash and cash equivalents </v>
      </c>
      <c r="D68" s="58">
        <v>-1466.8499755859375</v>
      </c>
      <c r="F68" s="51">
        <v>1154</v>
      </c>
      <c r="G68" s="51">
        <v>3244</v>
      </c>
      <c r="H68" s="51">
        <v>13270</v>
      </c>
      <c r="I68" s="58">
        <v>30309</v>
      </c>
      <c r="K68" s="51">
        <v>-4169</v>
      </c>
      <c r="L68" s="51">
        <v>-17189</v>
      </c>
      <c r="M68" s="51">
        <v>-8230</v>
      </c>
      <c r="N68" s="58">
        <v>-15420</v>
      </c>
      <c r="P68" s="51">
        <f>SUM(P67,P56,P43)</f>
        <v>-3176</v>
      </c>
      <c r="Q68" s="51">
        <f>SUM(Q67,Q56,Q43)</f>
        <v>-9229</v>
      </c>
      <c r="R68" s="51">
        <f>SUM(R67,R56,R43)</f>
        <v>-6353</v>
      </c>
      <c r="S68" s="17"/>
      <c r="T68" s="51">
        <f>SUM(T67,T56,T43)</f>
        <v>-8230</v>
      </c>
      <c r="U68" s="17"/>
      <c r="V68" s="17"/>
      <c r="W68" s="17"/>
      <c r="X68" s="17"/>
      <c r="Y68" s="17"/>
      <c r="Z68" s="17"/>
      <c r="AA68" s="17"/>
      <c r="AB68" s="17"/>
      <c r="AC68" s="17"/>
      <c r="AD68" s="17"/>
      <c r="AE68" s="17"/>
      <c r="AF68" s="17"/>
      <c r="AG68" s="17"/>
      <c r="AH68" s="17"/>
      <c r="AI68" s="17"/>
    </row>
    <row r="69" spans="2:35" x14ac:dyDescent="0.3">
      <c r="B69" s="7" t="str">
        <f>CHOOSE(Contents!$A$1,Support!B297,Support!C297)</f>
        <v>Effect of exchange differences on cash balances</v>
      </c>
      <c r="D69" s="31">
        <v>-431</v>
      </c>
      <c r="F69" s="14">
        <v>705</v>
      </c>
      <c r="G69" s="14">
        <v>460</v>
      </c>
      <c r="H69" s="14">
        <v>1578</v>
      </c>
      <c r="I69" s="31">
        <v>-837</v>
      </c>
      <c r="K69" s="14">
        <v>618</v>
      </c>
      <c r="L69" s="14">
        <v>-178</v>
      </c>
      <c r="M69" s="14">
        <v>-247</v>
      </c>
      <c r="N69" s="31">
        <v>-140</v>
      </c>
      <c r="P69" s="14">
        <v>2261</v>
      </c>
      <c r="Q69" s="14">
        <v>-398</v>
      </c>
      <c r="R69" s="14">
        <v>-1063</v>
      </c>
      <c r="S69" s="17"/>
      <c r="T69" s="14">
        <v>-247</v>
      </c>
      <c r="U69" s="17"/>
      <c r="V69" s="17"/>
      <c r="W69" s="17"/>
      <c r="X69" s="17"/>
      <c r="Y69" s="17"/>
      <c r="Z69" s="17"/>
      <c r="AA69" s="17"/>
      <c r="AB69" s="17"/>
      <c r="AC69" s="17"/>
      <c r="AD69" s="17"/>
      <c r="AE69" s="17"/>
      <c r="AF69" s="17"/>
      <c r="AG69" s="17"/>
      <c r="AH69" s="17"/>
      <c r="AI69" s="17"/>
    </row>
    <row r="70" spans="2:35" x14ac:dyDescent="0.3">
      <c r="B70" s="7" t="str">
        <f>CHOOSE(Contents!$A$1,Support!B298,Support!C298)</f>
        <v xml:space="preserve">Expected credit loss allowance on cash and cash equivalents </v>
      </c>
      <c r="D70" s="31"/>
      <c r="F70" s="14"/>
      <c r="G70" s="14"/>
      <c r="H70" s="14"/>
      <c r="I70" s="31"/>
      <c r="K70" s="14"/>
      <c r="L70" s="14"/>
      <c r="M70" s="14"/>
      <c r="N70" s="31"/>
      <c r="P70" s="14">
        <v>-3736</v>
      </c>
      <c r="Q70" s="14">
        <v>-1725</v>
      </c>
      <c r="R70" s="14">
        <v>-1382</v>
      </c>
      <c r="S70" s="17"/>
      <c r="T70" s="14">
        <v>0</v>
      </c>
      <c r="U70" s="17"/>
      <c r="V70" s="17"/>
      <c r="W70" s="17"/>
      <c r="X70" s="17"/>
      <c r="Y70" s="17"/>
      <c r="Z70" s="17"/>
      <c r="AA70" s="17"/>
      <c r="AB70" s="17"/>
      <c r="AC70" s="17"/>
      <c r="AD70" s="17"/>
      <c r="AE70" s="17"/>
      <c r="AF70" s="17"/>
      <c r="AG70" s="17"/>
      <c r="AH70" s="17"/>
      <c r="AI70" s="17"/>
    </row>
    <row r="71" spans="2:35" x14ac:dyDescent="0.3">
      <c r="B71" s="7" t="str">
        <f>CHOOSE(Contents!$A$1,Support!B299,Support!C299)</f>
        <v>Change in cash related to asset held for sale</v>
      </c>
      <c r="D71" s="31"/>
      <c r="F71" s="14"/>
      <c r="G71" s="14"/>
      <c r="H71" s="14"/>
      <c r="I71" s="31"/>
      <c r="K71" s="14"/>
      <c r="L71" s="14"/>
      <c r="M71" s="14"/>
      <c r="N71" s="31"/>
      <c r="P71" s="14"/>
      <c r="Q71" s="14"/>
      <c r="R71" s="14">
        <v>-251</v>
      </c>
      <c r="S71" s="17"/>
      <c r="T71" s="14"/>
      <c r="U71" s="17"/>
      <c r="V71" s="17"/>
      <c r="W71" s="17"/>
      <c r="X71" s="17"/>
      <c r="Y71" s="17"/>
      <c r="Z71" s="17"/>
      <c r="AA71" s="17"/>
      <c r="AB71" s="17"/>
      <c r="AC71" s="17"/>
      <c r="AD71" s="17"/>
      <c r="AE71" s="17"/>
      <c r="AF71" s="17"/>
      <c r="AG71" s="17"/>
      <c r="AH71" s="17"/>
      <c r="AI71" s="17"/>
    </row>
    <row r="72" spans="2:35" s="59" customFormat="1" x14ac:dyDescent="0.3">
      <c r="B72" s="174" t="str">
        <f>CHOOSE(Contents!$A$1,Support!B300,Support!C300)</f>
        <v>Cash and cash equivalents at the beginning of the period</v>
      </c>
      <c r="C72" s="3"/>
      <c r="D72" s="31">
        <v>11723</v>
      </c>
      <c r="E72" s="3"/>
      <c r="F72" s="53">
        <v>9825</v>
      </c>
      <c r="G72" s="53">
        <v>9825</v>
      </c>
      <c r="H72" s="53">
        <v>9825</v>
      </c>
      <c r="I72" s="31">
        <v>9825</v>
      </c>
      <c r="J72" s="3"/>
      <c r="K72" s="53">
        <v>39297</v>
      </c>
      <c r="L72" s="53">
        <v>39297</v>
      </c>
      <c r="M72" s="53">
        <v>39297</v>
      </c>
      <c r="N72" s="31">
        <v>39297</v>
      </c>
      <c r="O72" s="3"/>
      <c r="P72" s="14">
        <v>23737</v>
      </c>
      <c r="Q72" s="14">
        <v>23737</v>
      </c>
      <c r="R72" s="14">
        <v>23737</v>
      </c>
      <c r="S72" s="17"/>
      <c r="T72" s="53">
        <v>39297</v>
      </c>
      <c r="U72" s="17"/>
      <c r="V72" s="17"/>
      <c r="W72" s="17"/>
      <c r="X72" s="17"/>
      <c r="Y72" s="17"/>
      <c r="Z72" s="17"/>
      <c r="AA72" s="17"/>
      <c r="AB72" s="17"/>
      <c r="AC72" s="17"/>
      <c r="AD72" s="17"/>
      <c r="AE72" s="17"/>
      <c r="AF72" s="17"/>
      <c r="AG72" s="17"/>
      <c r="AH72" s="17"/>
      <c r="AI72" s="17"/>
    </row>
    <row r="73" spans="2:35" s="59" customFormat="1" ht="13.5" thickBot="1" x14ac:dyDescent="0.35">
      <c r="B73" s="162" t="str">
        <f>CHOOSE(Contents!$A$1,Support!B301,Support!C301)</f>
        <v>Cash and cash equivalents at the end of the period</v>
      </c>
      <c r="C73" s="3"/>
      <c r="D73" s="163">
        <v>9825.1500244140625</v>
      </c>
      <c r="E73" s="3"/>
      <c r="F73" s="163">
        <v>11684</v>
      </c>
      <c r="G73" s="163">
        <f>SUM(G68:G72)</f>
        <v>13529</v>
      </c>
      <c r="H73" s="163">
        <f>SUM(H68:H72)</f>
        <v>24673</v>
      </c>
      <c r="I73" s="163">
        <v>39297</v>
      </c>
      <c r="J73" s="3"/>
      <c r="K73" s="163">
        <v>35746</v>
      </c>
      <c r="L73" s="163">
        <v>21930</v>
      </c>
      <c r="M73" s="163">
        <v>30820</v>
      </c>
      <c r="N73" s="163">
        <v>23737</v>
      </c>
      <c r="O73" s="3"/>
      <c r="P73" s="163">
        <f>SUM(P68:P72)</f>
        <v>19086</v>
      </c>
      <c r="Q73" s="163">
        <f>SUM(Q68:Q72)</f>
        <v>12385</v>
      </c>
      <c r="R73" s="163">
        <f>SUM(R68:R72)</f>
        <v>14688</v>
      </c>
      <c r="S73" s="17"/>
      <c r="T73" s="163">
        <f>SUM(T68:T72)</f>
        <v>30820</v>
      </c>
      <c r="U73" s="17"/>
      <c r="V73" s="17"/>
      <c r="W73" s="17"/>
      <c r="X73" s="17"/>
      <c r="Y73" s="17"/>
      <c r="Z73" s="17"/>
      <c r="AA73" s="17"/>
      <c r="AB73" s="17"/>
      <c r="AC73" s="17"/>
      <c r="AD73" s="17"/>
      <c r="AE73" s="17"/>
      <c r="AF73" s="17"/>
      <c r="AG73" s="17"/>
      <c r="AH73" s="17"/>
      <c r="AI73" s="17"/>
    </row>
    <row r="74" spans="2:35" ht="62.5" x14ac:dyDescent="0.3">
      <c r="B74" s="6" t="str">
        <f>CHOOSE(Contents!$A$1,Support!B302,Support!C302)</f>
        <v>Note: As of 30 September, 2021, we reassessed the probability of successfully completing the Payments and Financial Services JVs deal in its current structure as agreed in February 2021 as not highly probable. Hence, we ceased to classify assets and liabilities related to Money.Mail.Ru, VK Pay and InPlat as held for sale. The previous quarters’ numbers were adjusted accordingly.</v>
      </c>
    </row>
    <row r="75" spans="2:35" ht="25" x14ac:dyDescent="0.3">
      <c r="B75" s="6" t="str">
        <f>CHOOSE(Contents!$A$1,Support!B303,Support!C303)</f>
        <v xml:space="preserve"> *Since Q1 2020 net loss on venture capital investments is included in Net gain on financial assets and liabilities at fair value through profit or loss.</v>
      </c>
      <c r="F75" s="241"/>
      <c r="G75" s="241"/>
      <c r="H75" s="241"/>
    </row>
  </sheetData>
  <hyperlinks>
    <hyperlink ref="A1" location="Contents!A1" display="Back" xr:uid="{861DFDAD-FFC6-4E88-BD22-70E21C28D703}"/>
  </hyperlinks>
  <pageMargins left="0.7" right="0.7" top="0.75" bottom="0.75" header="0.3" footer="0.3"/>
  <pageSetup paperSize="9" orientation="portrait" r:id="rId1"/>
  <customProperties>
    <customPr name="_pios_id" r:id="rId2"/>
  </customPropertie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U96"/>
  <sheetViews>
    <sheetView showGridLines="0" zoomScale="80" zoomScaleNormal="80" workbookViewId="0">
      <pane xSplit="2" ySplit="4" topLeftCell="K5" activePane="bottomRight" state="frozen"/>
      <selection activeCell="L62" sqref="L62"/>
      <selection pane="topRight" activeCell="L62" sqref="L62"/>
      <selection pane="bottomLeft" activeCell="L62" sqref="L62"/>
      <selection pane="bottomRight" activeCell="D101" sqref="D101"/>
    </sheetView>
  </sheetViews>
  <sheetFormatPr defaultColWidth="8.5703125" defaultRowHeight="13" x14ac:dyDescent="0.3"/>
  <cols>
    <col min="1" max="1" width="2.42578125" style="65" customWidth="1"/>
    <col min="2" max="2" width="61.0703125" style="65" customWidth="1"/>
    <col min="3" max="3" width="2.0703125" style="65" customWidth="1"/>
    <col min="4" max="6" width="8.5703125" style="65" customWidth="1"/>
    <col min="7" max="8" width="9" style="65" customWidth="1"/>
    <col min="9" max="9" width="1.5703125" style="65" customWidth="1"/>
    <col min="10" max="11" width="8.5703125" style="65" customWidth="1"/>
    <col min="12" max="12" width="16.42578125" style="65" customWidth="1"/>
    <col min="13" max="13" width="8.5703125" style="65"/>
    <col min="14" max="17" width="15.42578125" style="65" customWidth="1"/>
    <col min="18" max="18" width="13.92578125" style="65" customWidth="1"/>
    <col min="19" max="16384" width="8.5703125" style="65"/>
  </cols>
  <sheetData>
    <row r="1" spans="1:17" x14ac:dyDescent="0.3">
      <c r="A1" s="27" t="str">
        <f>CHOOSE(Contents!$A$1,Support!$B$2,Support!$C$2)</f>
        <v>Back to Contents</v>
      </c>
    </row>
    <row r="3" spans="1:17" x14ac:dyDescent="0.3">
      <c r="D3" s="74"/>
      <c r="J3" s="74"/>
      <c r="K3" s="74"/>
      <c r="L3" s="74"/>
      <c r="N3" s="74"/>
      <c r="O3" s="74"/>
      <c r="P3" s="74"/>
      <c r="Q3" s="74"/>
    </row>
    <row r="4" spans="1:17" ht="52" x14ac:dyDescent="0.3">
      <c r="B4" s="32" t="str">
        <f>CHOOSE(Contents!$A$1,Support!B305,Support!C305)</f>
        <v>RUB mn</v>
      </c>
      <c r="C4" s="2"/>
      <c r="D4" s="60" t="str">
        <f>CHOOSE(Contents!$A$1,Support!N$1,Support!N$2)</f>
        <v>Q1 2021</v>
      </c>
      <c r="E4" s="60" t="str">
        <f>CHOOSE(Contents!$A$1,Support!O$1,Support!O$2)</f>
        <v>Q2 2021</v>
      </c>
      <c r="F4" s="60" t="str">
        <f>CHOOSE(Contents!$A$1,Support!P$1,Support!P$2)</f>
        <v>Q3 2021</v>
      </c>
      <c r="G4" s="60" t="str">
        <f>CHOOSE(Contents!$A$1,Support!Q$1,Support!Q$2)</f>
        <v>Q4 2021</v>
      </c>
      <c r="H4" s="60" t="str">
        <f>CHOOSE(Contents!$A$1,Support!R$1,Support!R$2)</f>
        <v>FY 2021</v>
      </c>
      <c r="I4" s="158"/>
      <c r="J4" s="60" t="str">
        <f>CHOOSE(Contents!$A$1,Support!T$1,Support!T$2)</f>
        <v>Q1 2022</v>
      </c>
      <c r="K4" s="60" t="str">
        <f>CHOOSE(Contents!$A$1,Support!U$1,Support!U$2)</f>
        <v>Q2 2022</v>
      </c>
      <c r="L4" s="235" t="str">
        <f>O4</f>
        <v>Q3 2022 (deconsolidation of the Games)</v>
      </c>
      <c r="N4" s="235" t="str">
        <f>CHOOSE(Contents!$A$1,Support!Z$1,Support!Z$2)</f>
        <v>Q3 2021 (restated,deconsolidation of the Games)</v>
      </c>
      <c r="O4" s="235" t="str">
        <f>CHOOSE(Contents!$A$1,Support!AA$1,Support!AA$2)</f>
        <v>Q3 2022 (deconsolidation of the Games)</v>
      </c>
      <c r="P4" s="235" t="str">
        <f>CHOOSE(Contents!$A$1,Support!AB$1,Support!AB$2)</f>
        <v>9m 2021 (restated,deconsolidation of the Games)</v>
      </c>
      <c r="Q4" s="235" t="str">
        <f>CHOOSE(Contents!$A$1,Support!AC$1,Support!AC$2)</f>
        <v>9m 2022 (restated,deconsolidation of the Games)</v>
      </c>
    </row>
    <row r="5" spans="1:17" x14ac:dyDescent="0.3">
      <c r="B5" s="66" t="str">
        <f>CHOOSE(Contents!$A$1,Support!B306,Support!C306)</f>
        <v>Group consolidated revenue under IFRS</v>
      </c>
      <c r="D5" s="68">
        <f>'Segments Performance'!D7</f>
        <v>27735</v>
      </c>
      <c r="E5" s="78">
        <f>'Segments Performance'!E7</f>
        <v>29688</v>
      </c>
      <c r="F5" s="78">
        <f>'Segments Performance'!F7</f>
        <v>30041</v>
      </c>
      <c r="G5" s="78">
        <f>'Segments Performance'!G7</f>
        <v>38597</v>
      </c>
      <c r="H5" s="68">
        <f>'Segments Performance'!H7</f>
        <v>126061</v>
      </c>
      <c r="J5" s="68">
        <f>'Segments Performance'!J7</f>
        <v>30577</v>
      </c>
      <c r="K5" s="68">
        <f>'Segments Performance'!K7</f>
        <v>32836</v>
      </c>
      <c r="L5" s="68">
        <f t="shared" ref="L5:L13" si="0">O5</f>
        <v>24119</v>
      </c>
      <c r="N5" s="68">
        <f>'Segments Performance'!N7</f>
        <v>19914</v>
      </c>
      <c r="O5" s="68">
        <f>'Segments Performance'!O7</f>
        <v>24119</v>
      </c>
      <c r="P5" s="68">
        <f>'Segments Performance'!P7</f>
        <v>55442</v>
      </c>
      <c r="Q5" s="68">
        <f>'Segments Performance'!Q7</f>
        <v>66058</v>
      </c>
    </row>
    <row r="6" spans="1:17" x14ac:dyDescent="0.3">
      <c r="B6" s="75" t="str">
        <f>CHOOSE(Contents!$A$1,Support!B308,Support!C308)</f>
        <v>Barter revenues</v>
      </c>
      <c r="D6" s="64"/>
      <c r="E6" s="64"/>
      <c r="F6" s="64"/>
      <c r="G6" s="64"/>
      <c r="H6" s="64"/>
      <c r="J6" s="63">
        <f>'Segments Performance'!J10</f>
        <v>-15</v>
      </c>
      <c r="K6" s="63">
        <f>'Segments Performance'!K10</f>
        <v>0</v>
      </c>
      <c r="L6" s="63">
        <f t="shared" si="0"/>
        <v>0</v>
      </c>
      <c r="N6" s="63">
        <f>'Segments Performance'!N10</f>
        <v>0</v>
      </c>
      <c r="O6" s="63">
        <f>'Segments Performance'!O10</f>
        <v>0</v>
      </c>
      <c r="P6" s="63">
        <f>'Segments Performance'!P10</f>
        <v>0</v>
      </c>
      <c r="Q6" s="63">
        <f>'Segments Performance'!Q10</f>
        <v>-15</v>
      </c>
    </row>
    <row r="7" spans="1:17" x14ac:dyDescent="0.3">
      <c r="B7" s="75" t="str">
        <f>CHOOSE(Contents!$A$1,Support!B309,Support!C309)</f>
        <v>Revenue of the "Games" segment</v>
      </c>
      <c r="D7" s="64"/>
      <c r="E7" s="64"/>
      <c r="F7" s="64"/>
      <c r="G7" s="64"/>
      <c r="H7" s="64"/>
      <c r="J7" s="63"/>
      <c r="K7" s="63"/>
      <c r="L7" s="63">
        <f t="shared" si="0"/>
        <v>8602</v>
      </c>
      <c r="N7" s="63">
        <f>'Segments Performance'!N9</f>
        <v>10127</v>
      </c>
      <c r="O7" s="63">
        <f>'Segments Performance'!O9</f>
        <v>8602</v>
      </c>
      <c r="P7" s="63">
        <f>'Segments Performance'!P9</f>
        <v>32022</v>
      </c>
      <c r="Q7" s="63">
        <f>'Segments Performance'!Q9</f>
        <v>30076</v>
      </c>
    </row>
    <row r="8" spans="1:17" x14ac:dyDescent="0.3">
      <c r="B8" s="75" t="str">
        <f>CHOOSE(Contents!$A$1,Support!B310,Support!C310)</f>
        <v>Changes in deferred revenues</v>
      </c>
      <c r="D8" s="63">
        <f>'Segments Performance'!D11</f>
        <v>555</v>
      </c>
      <c r="E8" s="63">
        <f>'Segments Performance'!E11</f>
        <v>303</v>
      </c>
      <c r="F8" s="63">
        <f>'Segments Performance'!F11</f>
        <v>377</v>
      </c>
      <c r="G8" s="63">
        <f>'Segments Performance'!G11</f>
        <v>-1543.8036139999999</v>
      </c>
      <c r="H8" s="63">
        <f>'Segments Performance'!H11</f>
        <v>-308.80361399999998</v>
      </c>
      <c r="J8" s="63">
        <f>'Segments Performance'!J11</f>
        <v>340</v>
      </c>
      <c r="K8" s="63">
        <f>'Segments Performance'!K11</f>
        <v>-1676</v>
      </c>
      <c r="L8" s="63">
        <f t="shared" si="0"/>
        <v>-703</v>
      </c>
      <c r="N8" s="63">
        <f>'Segments Performance'!N11</f>
        <v>377</v>
      </c>
      <c r="O8" s="63">
        <f>'Segments Performance'!O11</f>
        <v>-703</v>
      </c>
      <c r="P8" s="63">
        <f>'Segments Performance'!P11</f>
        <v>1235</v>
      </c>
      <c r="Q8" s="63">
        <f>'Segments Performance'!Q11</f>
        <v>-2039</v>
      </c>
    </row>
    <row r="9" spans="1:17" ht="13.5" thickBot="1" x14ac:dyDescent="0.35">
      <c r="B9" s="71" t="str">
        <f>CHOOSE(Contents!$A$1,Support!B311,Support!C311)</f>
        <v>Group Adjusted revenue</v>
      </c>
      <c r="D9" s="72">
        <f>'Segments Performance'!D12</f>
        <v>28290</v>
      </c>
      <c r="E9" s="72">
        <f>'Segments Performance'!E12</f>
        <v>29991</v>
      </c>
      <c r="F9" s="72">
        <f>'Segments Performance'!F12</f>
        <v>30418</v>
      </c>
      <c r="G9" s="72">
        <f>'Segments Performance'!G12</f>
        <v>37053.196386000003</v>
      </c>
      <c r="H9" s="72">
        <f>'Segments Performance'!H12</f>
        <v>125752.196386</v>
      </c>
      <c r="J9" s="72">
        <f>'Segments Performance'!J12</f>
        <v>30902</v>
      </c>
      <c r="K9" s="72">
        <f>'Segments Performance'!K12</f>
        <v>31160</v>
      </c>
      <c r="L9" s="72">
        <f t="shared" si="0"/>
        <v>32018</v>
      </c>
      <c r="N9" s="72">
        <f>'Segments Performance'!N12</f>
        <v>30418</v>
      </c>
      <c r="O9" s="72">
        <f>'Segments Performance'!O12</f>
        <v>32018</v>
      </c>
      <c r="P9" s="72">
        <f>'Segments Performance'!P12</f>
        <v>88699</v>
      </c>
      <c r="Q9" s="72">
        <f>'Segments Performance'!Q12</f>
        <v>94080</v>
      </c>
    </row>
    <row r="10" spans="1:17" ht="13.5" thickTop="1" x14ac:dyDescent="0.3">
      <c r="B10" s="67"/>
      <c r="D10" s="64"/>
      <c r="E10" s="64"/>
      <c r="F10" s="64"/>
      <c r="G10" s="64"/>
      <c r="H10" s="64"/>
      <c r="J10" s="64"/>
      <c r="K10" s="64"/>
      <c r="L10" s="64"/>
      <c r="N10" s="64"/>
      <c r="O10" s="64"/>
      <c r="P10" s="64"/>
      <c r="Q10" s="64"/>
    </row>
    <row r="11" spans="1:17" x14ac:dyDescent="0.3">
      <c r="B11" s="177" t="str">
        <f>CHOOSE(Contents!$A$1,Support!B306,Support!C306)</f>
        <v>Group consolidated revenue under IFRS</v>
      </c>
      <c r="D11" s="68">
        <f>D5</f>
        <v>27735</v>
      </c>
      <c r="E11" s="68">
        <f t="shared" ref="E11:Q11" si="1">E5</f>
        <v>29688</v>
      </c>
      <c r="F11" s="68">
        <f t="shared" si="1"/>
        <v>30041</v>
      </c>
      <c r="G11" s="68">
        <f t="shared" si="1"/>
        <v>38597</v>
      </c>
      <c r="H11" s="68">
        <f t="shared" si="1"/>
        <v>126061</v>
      </c>
      <c r="I11" s="68"/>
      <c r="J11" s="68">
        <f t="shared" si="1"/>
        <v>30577</v>
      </c>
      <c r="K11" s="68">
        <f t="shared" si="1"/>
        <v>32836</v>
      </c>
      <c r="L11" s="68">
        <f t="shared" si="0"/>
        <v>24119</v>
      </c>
      <c r="N11" s="68">
        <f t="shared" si="1"/>
        <v>19914</v>
      </c>
      <c r="O11" s="68">
        <f t="shared" si="1"/>
        <v>24119</v>
      </c>
      <c r="P11" s="68">
        <f t="shared" si="1"/>
        <v>55442</v>
      </c>
      <c r="Q11" s="68">
        <f t="shared" si="1"/>
        <v>66058</v>
      </c>
    </row>
    <row r="12" spans="1:17" x14ac:dyDescent="0.3">
      <c r="B12" s="267" t="str">
        <f>CHOOSE(Contents!$A$1,Support!B307,Support!C307)</f>
        <v>Revenue of the "Games" segment</v>
      </c>
      <c r="D12" s="64"/>
      <c r="E12" s="64"/>
      <c r="F12" s="64"/>
      <c r="G12" s="64"/>
      <c r="H12" s="64"/>
      <c r="I12" s="64"/>
      <c r="J12" s="64"/>
      <c r="K12" s="64"/>
      <c r="L12" s="64">
        <f>O12</f>
        <v>8602</v>
      </c>
      <c r="N12" s="29">
        <f>N7</f>
        <v>10127</v>
      </c>
      <c r="O12" s="29">
        <f t="shared" ref="O12:Q12" si="2">O7</f>
        <v>8602</v>
      </c>
      <c r="P12" s="29">
        <f t="shared" si="2"/>
        <v>32022</v>
      </c>
      <c r="Q12" s="29">
        <f t="shared" si="2"/>
        <v>30076</v>
      </c>
    </row>
    <row r="13" spans="1:17" x14ac:dyDescent="0.3">
      <c r="B13" s="172" t="str">
        <f>CHOOSE(Contents!$A$1,Support!B314,Support!C314)</f>
        <v>Online advertising Revenue</v>
      </c>
      <c r="D13" s="219">
        <f>'PnL (IFRS)'!L5</f>
        <v>10471</v>
      </c>
      <c r="E13" s="219">
        <f>'PnL (IFRS)'!M5</f>
        <v>11250</v>
      </c>
      <c r="F13" s="219">
        <f>'PnL (IFRS)'!N5</f>
        <v>12229</v>
      </c>
      <c r="G13" s="219">
        <f>'PnL (IFRS)'!O5</f>
        <v>14736</v>
      </c>
      <c r="H13" s="219">
        <f>'PnL (IFRS)'!P5</f>
        <v>48686</v>
      </c>
      <c r="I13" s="219"/>
      <c r="J13" s="219">
        <f>'PnL (IFRS)'!R5</f>
        <v>11106</v>
      </c>
      <c r="K13" s="219">
        <f>'PnL (IFRS)'!S5</f>
        <v>14344</v>
      </c>
      <c r="L13" s="219">
        <f t="shared" si="0"/>
        <v>14455</v>
      </c>
      <c r="N13" s="219">
        <v>11163</v>
      </c>
      <c r="O13" s="219">
        <v>14455</v>
      </c>
      <c r="P13" s="219">
        <v>30408</v>
      </c>
      <c r="Q13" s="219">
        <v>37597</v>
      </c>
    </row>
    <row r="14" spans="1:17" x14ac:dyDescent="0.3">
      <c r="B14" s="171" t="str">
        <f>CHOOSE(Contents!$A$1,Support!B315,Support!C315)</f>
        <v>Adjustments:</v>
      </c>
      <c r="D14" s="219"/>
      <c r="E14" s="219"/>
      <c r="F14" s="219"/>
      <c r="G14" s="219"/>
      <c r="H14" s="219"/>
      <c r="I14" s="219"/>
      <c r="J14" s="219"/>
      <c r="K14" s="219"/>
      <c r="L14" s="219"/>
      <c r="N14" s="219"/>
      <c r="O14" s="219"/>
      <c r="P14" s="219"/>
      <c r="Q14" s="219"/>
    </row>
    <row r="15" spans="1:17" x14ac:dyDescent="0.3">
      <c r="B15" s="269" t="str">
        <f>CHOOSE(Contents!$A$1,Support!B316,Support!C316)</f>
        <v>Discontinued operations</v>
      </c>
      <c r="D15" s="219"/>
      <c r="E15" s="219"/>
      <c r="F15" s="219"/>
      <c r="G15" s="219"/>
      <c r="H15" s="219"/>
      <c r="I15" s="219"/>
      <c r="J15" s="219"/>
      <c r="K15" s="219"/>
      <c r="L15" s="219">
        <f t="shared" ref="L15:L18" si="3">O15</f>
        <v>728</v>
      </c>
      <c r="N15" s="219">
        <v>1066</v>
      </c>
      <c r="O15" s="219">
        <v>728</v>
      </c>
      <c r="P15" s="219">
        <v>3542</v>
      </c>
      <c r="Q15" s="219">
        <v>3036</v>
      </c>
    </row>
    <row r="16" spans="1:17" x14ac:dyDescent="0.3">
      <c r="B16" s="220" t="str">
        <f>CHOOSE(Contents!$A$1,Support!B317,Support!C317)</f>
        <v>Barter revenues</v>
      </c>
      <c r="D16" s="219">
        <v>0</v>
      </c>
      <c r="E16" s="219">
        <v>0</v>
      </c>
      <c r="F16" s="219">
        <v>0</v>
      </c>
      <c r="G16" s="219">
        <v>0</v>
      </c>
      <c r="H16" s="219">
        <f>SUM(D16:G16)</f>
        <v>0</v>
      </c>
      <c r="J16" s="219">
        <v>-15</v>
      </c>
      <c r="K16" s="219">
        <v>0</v>
      </c>
      <c r="L16" s="219">
        <f t="shared" si="3"/>
        <v>0</v>
      </c>
      <c r="N16" s="219">
        <f>F16</f>
        <v>0</v>
      </c>
      <c r="O16" s="219">
        <v>0</v>
      </c>
      <c r="P16" s="219"/>
      <c r="Q16" s="219">
        <v>-15</v>
      </c>
    </row>
    <row r="17" spans="2:21" x14ac:dyDescent="0.3">
      <c r="B17" s="220" t="str">
        <f>CHOOSE(Contents!$A$1,Support!B318,Support!C318)</f>
        <v>Changes in deferred revenues</v>
      </c>
      <c r="D17" s="219">
        <v>0</v>
      </c>
      <c r="E17" s="219">
        <v>0</v>
      </c>
      <c r="F17" s="219">
        <f>F18-F13</f>
        <v>0</v>
      </c>
      <c r="G17" s="219">
        <f>G18-G13</f>
        <v>-77</v>
      </c>
      <c r="H17" s="219">
        <f>SUM(D17:G17)</f>
        <v>-77</v>
      </c>
      <c r="J17" s="219">
        <v>0</v>
      </c>
      <c r="K17" s="219">
        <v>0</v>
      </c>
      <c r="L17" s="219">
        <f t="shared" si="3"/>
        <v>-15</v>
      </c>
      <c r="M17" s="160"/>
      <c r="N17" s="219">
        <f>F17</f>
        <v>0</v>
      </c>
      <c r="O17" s="219">
        <v>-15</v>
      </c>
      <c r="P17" s="219">
        <v>-1</v>
      </c>
      <c r="Q17" s="219">
        <v>-15</v>
      </c>
      <c r="R17" s="160"/>
      <c r="S17" s="160"/>
      <c r="T17" s="160"/>
      <c r="U17" s="160"/>
    </row>
    <row r="18" spans="2:21" x14ac:dyDescent="0.3">
      <c r="B18" s="188" t="str">
        <f>CHOOSE(Contents!$A$1,Support!B319,Support!C319)</f>
        <v>Online advertising Adjusted revenue</v>
      </c>
      <c r="C18" s="221"/>
      <c r="D18" s="64">
        <v>10471</v>
      </c>
      <c r="E18" s="64">
        <v>11250</v>
      </c>
      <c r="F18" s="64">
        <v>12229</v>
      </c>
      <c r="G18" s="64">
        <v>14659</v>
      </c>
      <c r="H18" s="64">
        <f>SUM(D18:G18)</f>
        <v>48609</v>
      </c>
      <c r="I18" s="221"/>
      <c r="J18" s="64">
        <v>11091</v>
      </c>
      <c r="K18" s="64">
        <v>14344</v>
      </c>
      <c r="L18" s="64">
        <f t="shared" si="3"/>
        <v>15168</v>
      </c>
      <c r="N18" s="64">
        <f>F18</f>
        <v>12229</v>
      </c>
      <c r="O18" s="64">
        <v>15168</v>
      </c>
      <c r="P18" s="64">
        <v>33949</v>
      </c>
      <c r="Q18" s="64">
        <v>40603</v>
      </c>
    </row>
    <row r="19" spans="2:21" x14ac:dyDescent="0.3">
      <c r="B19" s="172"/>
      <c r="D19" s="219"/>
      <c r="E19" s="219"/>
      <c r="F19" s="219"/>
      <c r="G19" s="219"/>
      <c r="H19" s="219"/>
      <c r="J19" s="219"/>
      <c r="K19" s="219"/>
      <c r="L19" s="219"/>
      <c r="N19" s="219"/>
      <c r="O19" s="219"/>
      <c r="P19" s="219"/>
      <c r="Q19" s="219"/>
    </row>
    <row r="20" spans="2:21" x14ac:dyDescent="0.3">
      <c r="B20" s="172" t="str">
        <f>CHOOSE(Contents!$A$1,Support!B321,Support!C321)</f>
        <v>MMO games Revenue</v>
      </c>
      <c r="D20" s="219">
        <f>'PnL (IFRS)'!L6</f>
        <v>9399</v>
      </c>
      <c r="E20" s="219">
        <f>'PnL (IFRS)'!M6</f>
        <v>9362</v>
      </c>
      <c r="F20" s="219">
        <f>'PnL (IFRS)'!N6</f>
        <v>8888</v>
      </c>
      <c r="G20" s="219">
        <f>'PnL (IFRS)'!O6</f>
        <v>10678</v>
      </c>
      <c r="H20" s="219">
        <f>'PnL (IFRS)'!P6</f>
        <v>38327</v>
      </c>
      <c r="I20" s="219"/>
      <c r="J20" s="219">
        <f>'PnL (IFRS)'!R6</f>
        <v>9506</v>
      </c>
      <c r="K20" s="219">
        <f>'PnL (IFRS)'!S6</f>
        <v>9220</v>
      </c>
      <c r="L20" s="219"/>
      <c r="N20" s="219"/>
      <c r="O20" s="219"/>
      <c r="P20" s="219"/>
      <c r="Q20" s="219"/>
    </row>
    <row r="21" spans="2:21" x14ac:dyDescent="0.3">
      <c r="B21" s="171" t="str">
        <f>CHOOSE(Contents!$A$1,Support!B322,Support!C322)</f>
        <v>Adjustments:</v>
      </c>
      <c r="D21" s="219"/>
      <c r="E21" s="219"/>
      <c r="F21" s="219"/>
      <c r="G21" s="219"/>
      <c r="H21" s="219"/>
      <c r="I21" s="219"/>
      <c r="J21" s="219"/>
      <c r="K21" s="219"/>
      <c r="L21" s="219"/>
      <c r="N21" s="219"/>
      <c r="O21" s="219"/>
      <c r="P21" s="219"/>
      <c r="Q21" s="219"/>
    </row>
    <row r="22" spans="2:21" x14ac:dyDescent="0.3">
      <c r="B22" s="220" t="str">
        <f>CHOOSE(Contents!$A$1,Support!B324,Support!C324)</f>
        <v>Changes in deferred revenues</v>
      </c>
      <c r="D22" s="219">
        <v>26</v>
      </c>
      <c r="E22" s="219">
        <v>160</v>
      </c>
      <c r="F22" s="219">
        <f>F23-F20</f>
        <v>-47</v>
      </c>
      <c r="G22" s="219">
        <f>G23-G20</f>
        <v>-548</v>
      </c>
      <c r="H22" s="219">
        <f>SUM(D22:G22)</f>
        <v>-409</v>
      </c>
      <c r="J22" s="219">
        <v>487</v>
      </c>
      <c r="K22" s="219">
        <v>-1181</v>
      </c>
      <c r="L22" s="219"/>
      <c r="M22" s="160"/>
      <c r="N22" s="219"/>
      <c r="O22" s="219"/>
      <c r="P22" s="219"/>
      <c r="Q22" s="219"/>
      <c r="R22" s="160"/>
      <c r="S22" s="160"/>
      <c r="T22" s="160"/>
      <c r="U22" s="160"/>
    </row>
    <row r="23" spans="2:21" x14ac:dyDescent="0.3">
      <c r="B23" s="188" t="str">
        <f>CHOOSE(Contents!$A$1,Support!B325,Support!C325)</f>
        <v>MMO games Adjusted revenue</v>
      </c>
      <c r="C23" s="221"/>
      <c r="D23" s="64">
        <v>9425</v>
      </c>
      <c r="E23" s="64">
        <v>9522</v>
      </c>
      <c r="F23" s="64">
        <v>8841</v>
      </c>
      <c r="G23" s="64">
        <v>10130</v>
      </c>
      <c r="H23" s="64">
        <f>SUM(D23:G23)</f>
        <v>37918</v>
      </c>
      <c r="I23" s="221"/>
      <c r="J23" s="64">
        <v>9993</v>
      </c>
      <c r="K23" s="64">
        <v>8039</v>
      </c>
      <c r="L23" s="64"/>
      <c r="N23" s="64"/>
      <c r="O23" s="64"/>
      <c r="P23" s="64"/>
      <c r="Q23" s="64"/>
    </row>
    <row r="24" spans="2:21" x14ac:dyDescent="0.3">
      <c r="B24" s="172"/>
      <c r="D24" s="219"/>
      <c r="E24" s="219"/>
      <c r="F24" s="219"/>
      <c r="G24" s="219"/>
      <c r="H24" s="219"/>
      <c r="I24" s="219"/>
      <c r="J24" s="219"/>
      <c r="K24" s="219"/>
      <c r="L24" s="219"/>
      <c r="N24" s="219"/>
      <c r="O24" s="219"/>
      <c r="P24" s="219"/>
      <c r="Q24" s="219"/>
    </row>
    <row r="25" spans="2:21" x14ac:dyDescent="0.3">
      <c r="B25" s="172" t="str">
        <f>CHOOSE(Contents!$A$1,Support!B327,Support!C327)</f>
        <v>Community IVAS Revenue</v>
      </c>
      <c r="D25" s="219">
        <f>'PnL (IFRS)'!L7</f>
        <v>4359</v>
      </c>
      <c r="E25" s="219">
        <f>'PnL (IFRS)'!M7</f>
        <v>4532</v>
      </c>
      <c r="F25" s="219">
        <f>'PnL (IFRS)'!N7</f>
        <v>4425</v>
      </c>
      <c r="G25" s="219">
        <f>'PnL (IFRS)'!O7</f>
        <v>5071</v>
      </c>
      <c r="H25" s="219">
        <f>'PnL (IFRS)'!P7</f>
        <v>18387</v>
      </c>
      <c r="I25" s="219"/>
      <c r="J25" s="219">
        <f>'PnL (IFRS)'!R7</f>
        <v>4893</v>
      </c>
      <c r="K25" s="219">
        <f>'PnL (IFRS)'!S7</f>
        <v>4192</v>
      </c>
      <c r="L25" s="219">
        <f t="shared" ref="L25:L30" si="4">O25</f>
        <v>3992</v>
      </c>
      <c r="N25" s="219">
        <v>4326</v>
      </c>
      <c r="O25" s="219">
        <v>3992</v>
      </c>
      <c r="P25" s="219">
        <v>13075</v>
      </c>
      <c r="Q25" s="219">
        <v>12838</v>
      </c>
    </row>
    <row r="26" spans="2:21" x14ac:dyDescent="0.3">
      <c r="B26" s="171" t="str">
        <f>CHOOSE(Contents!$A$1,Support!B328,Support!C328)</f>
        <v>Adjustments:</v>
      </c>
      <c r="D26" s="219"/>
      <c r="E26" s="219"/>
      <c r="F26" s="219"/>
      <c r="G26" s="219"/>
      <c r="H26" s="219"/>
      <c r="I26" s="219"/>
      <c r="J26" s="219"/>
      <c r="K26" s="219"/>
      <c r="L26" s="219"/>
      <c r="N26" s="219"/>
      <c r="O26" s="219"/>
      <c r="P26" s="219"/>
      <c r="Q26" s="219"/>
    </row>
    <row r="27" spans="2:21" x14ac:dyDescent="0.3">
      <c r="B27" s="220" t="str">
        <f>CHOOSE(Contents!$A$1,Support!B329,Support!C329)</f>
        <v>Discontinued operations</v>
      </c>
      <c r="D27" s="219"/>
      <c r="E27" s="219"/>
      <c r="F27" s="219"/>
      <c r="G27" s="219"/>
      <c r="H27" s="219"/>
      <c r="I27" s="219"/>
      <c r="J27" s="219"/>
      <c r="K27" s="219"/>
      <c r="L27" s="219">
        <f t="shared" si="4"/>
        <v>111</v>
      </c>
      <c r="N27" s="219">
        <v>122</v>
      </c>
      <c r="O27" s="219">
        <v>111</v>
      </c>
      <c r="P27" s="219">
        <v>306</v>
      </c>
      <c r="Q27" s="219">
        <v>437</v>
      </c>
    </row>
    <row r="28" spans="2:21" x14ac:dyDescent="0.3">
      <c r="B28" s="220" t="str">
        <f>CHOOSE(Contents!$A$1,Support!B323,Support!C323)</f>
        <v>Revenue of the "Games" segment</v>
      </c>
      <c r="D28" s="219"/>
      <c r="E28" s="219"/>
      <c r="F28" s="219"/>
      <c r="G28" s="219"/>
      <c r="H28" s="219"/>
      <c r="I28" s="219"/>
      <c r="J28" s="219"/>
      <c r="K28" s="219"/>
      <c r="L28" s="219">
        <f t="shared" si="4"/>
        <v>7760</v>
      </c>
      <c r="N28" s="219">
        <v>8865</v>
      </c>
      <c r="O28" s="219">
        <v>7760</v>
      </c>
      <c r="P28" s="219">
        <v>27584</v>
      </c>
      <c r="Q28" s="219">
        <v>26399</v>
      </c>
    </row>
    <row r="29" spans="2:21" x14ac:dyDescent="0.3">
      <c r="B29" s="220" t="str">
        <f>CHOOSE(Contents!$A$1,Support!B330,Support!C330)</f>
        <v>Changes in deferred revenues</v>
      </c>
      <c r="D29" s="219">
        <v>117</v>
      </c>
      <c r="E29" s="219">
        <v>-84</v>
      </c>
      <c r="F29" s="219">
        <f>F30-F25</f>
        <v>54</v>
      </c>
      <c r="G29" s="219">
        <f>G30-G25</f>
        <v>-24</v>
      </c>
      <c r="H29" s="219">
        <f>SUM(D29:G29)</f>
        <v>63</v>
      </c>
      <c r="J29" s="219">
        <v>-25</v>
      </c>
      <c r="K29" s="219">
        <v>-138</v>
      </c>
      <c r="L29" s="219">
        <f t="shared" si="4"/>
        <v>-934</v>
      </c>
      <c r="M29" s="160"/>
      <c r="N29" s="219">
        <f>F29+F22</f>
        <v>7</v>
      </c>
      <c r="O29" s="219">
        <v>-934</v>
      </c>
      <c r="P29" s="219">
        <v>226</v>
      </c>
      <c r="Q29" s="219">
        <v>-1791</v>
      </c>
      <c r="R29" s="160"/>
      <c r="S29" s="160"/>
      <c r="T29" s="160"/>
      <c r="U29" s="160"/>
    </row>
    <row r="30" spans="2:21" x14ac:dyDescent="0.3">
      <c r="B30" s="188" t="str">
        <f>CHOOSE(Contents!$A$1,Support!B331,Support!C331)</f>
        <v>Community IVAS Adjusted revenue</v>
      </c>
      <c r="C30" s="221"/>
      <c r="D30" s="64">
        <v>4476</v>
      </c>
      <c r="E30" s="64">
        <v>4448</v>
      </c>
      <c r="F30" s="64">
        <v>4479</v>
      </c>
      <c r="G30" s="64">
        <v>5047</v>
      </c>
      <c r="H30" s="64">
        <f>SUM(D30:G30)</f>
        <v>18450</v>
      </c>
      <c r="I30" s="221"/>
      <c r="J30" s="64">
        <v>4868</v>
      </c>
      <c r="K30" s="64">
        <v>4054</v>
      </c>
      <c r="L30" s="64">
        <f t="shared" si="4"/>
        <v>10929</v>
      </c>
      <c r="N30" s="64">
        <f>F30+F23</f>
        <v>13320</v>
      </c>
      <c r="O30" s="64">
        <v>10929</v>
      </c>
      <c r="P30" s="64">
        <v>41191</v>
      </c>
      <c r="Q30" s="64">
        <v>37883</v>
      </c>
    </row>
    <row r="31" spans="2:21" x14ac:dyDescent="0.3">
      <c r="B31" s="172"/>
      <c r="D31" s="219"/>
      <c r="E31" s="219"/>
      <c r="F31" s="219"/>
      <c r="G31" s="219"/>
      <c r="H31" s="219"/>
      <c r="J31" s="219"/>
      <c r="K31" s="219"/>
      <c r="L31" s="219"/>
      <c r="N31" s="219"/>
      <c r="O31" s="219"/>
      <c r="P31" s="219"/>
      <c r="Q31" s="219"/>
    </row>
    <row r="32" spans="2:21" x14ac:dyDescent="0.3">
      <c r="B32" s="172" t="str">
        <f>CHOOSE(Contents!$A$1,Support!B333,Support!C333)</f>
        <v>EdTech Revenue</v>
      </c>
      <c r="D32" s="219">
        <f>'PnL (IFRS)'!L8</f>
        <v>1740</v>
      </c>
      <c r="E32" s="219">
        <f>'PnL (IFRS)'!M8</f>
        <v>2011</v>
      </c>
      <c r="F32" s="219">
        <f>'PnL (IFRS)'!N8</f>
        <v>2173</v>
      </c>
      <c r="G32" s="219">
        <f>'PnL (IFRS)'!O8</f>
        <v>4727</v>
      </c>
      <c r="H32" s="219">
        <f>'PnL (IFRS)'!P8</f>
        <v>10651</v>
      </c>
      <c r="I32" s="219"/>
      <c r="J32" s="219">
        <f>'PnL (IFRS)'!R8</f>
        <v>2822</v>
      </c>
      <c r="K32" s="219">
        <f>'PnL (IFRS)'!S8</f>
        <v>2578</v>
      </c>
      <c r="L32" s="219">
        <f t="shared" ref="L32:L43" si="5">O32</f>
        <v>2634</v>
      </c>
      <c r="N32" s="219">
        <v>2173</v>
      </c>
      <c r="O32" s="219">
        <v>2634</v>
      </c>
      <c r="P32" s="219">
        <v>5924</v>
      </c>
      <c r="Q32" s="219">
        <v>8034</v>
      </c>
    </row>
    <row r="33" spans="2:21" x14ac:dyDescent="0.3">
      <c r="B33" s="171" t="str">
        <f>CHOOSE(Contents!$A$1,Support!B334,Support!C334)</f>
        <v>Adjustments:</v>
      </c>
      <c r="D33" s="219"/>
      <c r="E33" s="219"/>
      <c r="F33" s="219"/>
      <c r="G33" s="219"/>
      <c r="H33" s="219"/>
      <c r="I33" s="219"/>
      <c r="J33" s="219"/>
      <c r="K33" s="219"/>
      <c r="L33" s="219"/>
      <c r="N33" s="219"/>
      <c r="O33" s="219"/>
      <c r="P33" s="219"/>
      <c r="Q33" s="219"/>
    </row>
    <row r="34" spans="2:21" x14ac:dyDescent="0.3">
      <c r="B34" s="220" t="str">
        <f>CHOOSE(Contents!$A$1,Support!B335,Support!C335)</f>
        <v>Discontinued operations</v>
      </c>
      <c r="D34" s="219"/>
      <c r="E34" s="219"/>
      <c r="F34" s="219"/>
      <c r="G34" s="219"/>
      <c r="H34" s="219"/>
      <c r="I34" s="219"/>
      <c r="J34" s="219"/>
      <c r="K34" s="219"/>
      <c r="L34" s="219">
        <f t="shared" si="5"/>
        <v>0</v>
      </c>
      <c r="N34" s="219">
        <v>0</v>
      </c>
      <c r="O34" s="219">
        <v>0</v>
      </c>
      <c r="P34" s="219">
        <v>0</v>
      </c>
      <c r="Q34" s="219">
        <v>0</v>
      </c>
    </row>
    <row r="35" spans="2:21" x14ac:dyDescent="0.3">
      <c r="B35" s="220" t="str">
        <f>CHOOSE(Contents!$A$1,Support!B336,Support!C336)</f>
        <v>Changes in deferred revenues</v>
      </c>
      <c r="D35" s="219">
        <v>412</v>
      </c>
      <c r="E35" s="219">
        <v>156</v>
      </c>
      <c r="F35" s="219">
        <f>F36-F32</f>
        <v>373</v>
      </c>
      <c r="G35" s="219">
        <f>G36-G32</f>
        <v>-1170</v>
      </c>
      <c r="H35" s="219">
        <f>SUM(D35:G35)</f>
        <v>-229</v>
      </c>
      <c r="J35" s="219">
        <v>-113</v>
      </c>
      <c r="K35" s="219">
        <v>-338</v>
      </c>
      <c r="L35" s="219">
        <f t="shared" si="5"/>
        <v>270</v>
      </c>
      <c r="M35" s="160"/>
      <c r="N35" s="219">
        <f>F35</f>
        <v>373</v>
      </c>
      <c r="O35" s="219">
        <v>270</v>
      </c>
      <c r="P35" s="219">
        <v>941</v>
      </c>
      <c r="Q35" s="219">
        <v>-181</v>
      </c>
      <c r="R35" s="160"/>
      <c r="S35" s="160"/>
      <c r="T35" s="160"/>
      <c r="U35" s="160"/>
    </row>
    <row r="36" spans="2:21" x14ac:dyDescent="0.3">
      <c r="B36" s="188" t="str">
        <f>CHOOSE(Contents!$A$1,Support!B337,Support!C337)</f>
        <v>EdTech Adjusted revenue</v>
      </c>
      <c r="C36" s="221"/>
      <c r="D36" s="64">
        <v>2152</v>
      </c>
      <c r="E36" s="64">
        <v>2167</v>
      </c>
      <c r="F36" s="64">
        <v>2546</v>
      </c>
      <c r="G36" s="64">
        <v>3557</v>
      </c>
      <c r="H36" s="64">
        <f>SUM(D36:G36)</f>
        <v>10422</v>
      </c>
      <c r="I36" s="221"/>
      <c r="J36" s="64">
        <v>2709</v>
      </c>
      <c r="K36" s="64">
        <v>2240</v>
      </c>
      <c r="L36" s="64">
        <f t="shared" si="5"/>
        <v>2904</v>
      </c>
      <c r="N36" s="64">
        <f>F36</f>
        <v>2546</v>
      </c>
      <c r="O36" s="64">
        <v>2904</v>
      </c>
      <c r="P36" s="64">
        <v>6865</v>
      </c>
      <c r="Q36" s="64">
        <v>7853</v>
      </c>
    </row>
    <row r="37" spans="2:21" x14ac:dyDescent="0.3">
      <c r="B37" s="172"/>
      <c r="D37" s="219"/>
      <c r="E37" s="219"/>
      <c r="F37" s="219"/>
      <c r="G37" s="219"/>
      <c r="H37" s="219"/>
      <c r="I37" s="219"/>
      <c r="J37" s="219"/>
      <c r="K37" s="219"/>
      <c r="L37" s="219"/>
      <c r="N37" s="219"/>
      <c r="O37" s="219"/>
      <c r="P37" s="219"/>
      <c r="Q37" s="219"/>
    </row>
    <row r="38" spans="2:21" x14ac:dyDescent="0.3">
      <c r="B38" s="172" t="str">
        <f>CHOOSE(Contents!$A$1,Support!B339,Support!C339)</f>
        <v>Other Revenue</v>
      </c>
      <c r="D38" s="219">
        <f>'PnL (IFRS)'!L9</f>
        <v>1766</v>
      </c>
      <c r="E38" s="219">
        <f>'PnL (IFRS)'!M9</f>
        <v>2533</v>
      </c>
      <c r="F38" s="219">
        <f>'PnL (IFRS)'!N9</f>
        <v>2326</v>
      </c>
      <c r="G38" s="219">
        <f>'PnL (IFRS)'!O9</f>
        <v>3385</v>
      </c>
      <c r="H38" s="219">
        <f>'PnL (IFRS)'!P9</f>
        <v>10010</v>
      </c>
      <c r="I38" s="219"/>
      <c r="J38" s="219">
        <f>'PnL (IFRS)'!R9</f>
        <v>2250</v>
      </c>
      <c r="K38" s="219">
        <f>'PnL (IFRS)'!S9</f>
        <v>2502</v>
      </c>
      <c r="L38" s="219">
        <f t="shared" si="5"/>
        <v>3038</v>
      </c>
      <c r="N38" s="219">
        <v>2252</v>
      </c>
      <c r="O38" s="219">
        <v>3038</v>
      </c>
      <c r="P38" s="219">
        <v>6035</v>
      </c>
      <c r="Q38" s="219">
        <v>7589</v>
      </c>
    </row>
    <row r="39" spans="2:21" x14ac:dyDescent="0.3">
      <c r="B39" s="171" t="str">
        <f>CHOOSE(Contents!$A$1,Support!B340,Support!C340)</f>
        <v>Adjustments:</v>
      </c>
      <c r="D39" s="219"/>
      <c r="E39" s="219"/>
      <c r="F39" s="219"/>
      <c r="G39" s="219"/>
      <c r="H39" s="219"/>
      <c r="I39" s="219"/>
      <c r="J39" s="219"/>
      <c r="K39" s="219"/>
      <c r="L39" s="219">
        <f t="shared" si="5"/>
        <v>0</v>
      </c>
      <c r="N39" s="219"/>
      <c r="O39" s="219"/>
      <c r="P39" s="219"/>
      <c r="Q39" s="219"/>
    </row>
    <row r="40" spans="2:21" x14ac:dyDescent="0.3">
      <c r="B40" s="220" t="str">
        <f>CHOOSE(Contents!$A$1,Support!B341,Support!C341)</f>
        <v>Discontinued operations</v>
      </c>
      <c r="D40" s="219"/>
      <c r="E40" s="219"/>
      <c r="F40" s="219"/>
      <c r="G40" s="219"/>
      <c r="H40" s="219"/>
      <c r="I40" s="219"/>
      <c r="J40" s="219"/>
      <c r="K40" s="219"/>
      <c r="L40" s="219">
        <f t="shared" si="5"/>
        <v>3</v>
      </c>
      <c r="N40" s="219">
        <v>74</v>
      </c>
      <c r="O40" s="219">
        <v>3</v>
      </c>
      <c r="P40" s="219">
        <v>590</v>
      </c>
      <c r="Q40" s="219">
        <v>204</v>
      </c>
    </row>
    <row r="41" spans="2:21" x14ac:dyDescent="0.3">
      <c r="B41" s="220" t="str">
        <f>CHOOSE(Contents!$A$1,Support!B342,Support!C342)</f>
        <v>Changes in deferred revenues</v>
      </c>
      <c r="D41" s="219">
        <v>0</v>
      </c>
      <c r="E41" s="219">
        <v>71</v>
      </c>
      <c r="F41" s="219">
        <f>F42-F38</f>
        <v>-3</v>
      </c>
      <c r="G41" s="219">
        <f>G42-G38</f>
        <v>275</v>
      </c>
      <c r="H41" s="219">
        <f t="shared" ref="H41" si="6">SUM(D41:G41)</f>
        <v>343</v>
      </c>
      <c r="J41" s="219">
        <v>-9</v>
      </c>
      <c r="K41" s="219">
        <v>-19</v>
      </c>
      <c r="L41" s="219">
        <f t="shared" si="5"/>
        <v>-24</v>
      </c>
      <c r="M41" s="160"/>
      <c r="N41" s="219">
        <f>F41</f>
        <v>-3</v>
      </c>
      <c r="O41" s="219">
        <v>-24</v>
      </c>
      <c r="P41" s="219">
        <v>69</v>
      </c>
      <c r="Q41" s="219">
        <v>-52</v>
      </c>
      <c r="R41" s="160"/>
      <c r="S41" s="160"/>
      <c r="T41" s="160"/>
      <c r="U41" s="160"/>
    </row>
    <row r="42" spans="2:21" x14ac:dyDescent="0.3">
      <c r="B42" s="188" t="str">
        <f>CHOOSE(Contents!$A$1,Support!B343,Support!C343)</f>
        <v>Other Adjusted revenue</v>
      </c>
      <c r="C42" s="221"/>
      <c r="D42" s="64">
        <v>1766</v>
      </c>
      <c r="E42" s="64">
        <v>2604</v>
      </c>
      <c r="F42" s="64">
        <v>2323</v>
      </c>
      <c r="G42" s="64">
        <v>3660</v>
      </c>
      <c r="H42" s="64">
        <f t="shared" ref="H42" si="7">SUM(D42:G42)</f>
        <v>10353</v>
      </c>
      <c r="I42" s="221"/>
      <c r="J42" s="64">
        <v>2241</v>
      </c>
      <c r="K42" s="64">
        <v>2483</v>
      </c>
      <c r="L42" s="64">
        <f t="shared" si="5"/>
        <v>3017</v>
      </c>
      <c r="N42" s="64">
        <f>F42</f>
        <v>2323</v>
      </c>
      <c r="O42" s="64">
        <v>3017</v>
      </c>
      <c r="P42" s="64">
        <v>6694</v>
      </c>
      <c r="Q42" s="64">
        <v>7741</v>
      </c>
    </row>
    <row r="43" spans="2:21" ht="13.5" thickBot="1" x14ac:dyDescent="0.35">
      <c r="B43" s="178" t="str">
        <f>CHOOSE(Contents!$A$1,Support!B344,Support!C344)</f>
        <v>Group Adjusted revenue</v>
      </c>
      <c r="D43" s="72">
        <f>SUM(D18,D23,D30,D36,D42)</f>
        <v>28290</v>
      </c>
      <c r="E43" s="72">
        <f>SUM(E18,E23,E30,E36,E42)</f>
        <v>29991</v>
      </c>
      <c r="F43" s="72">
        <f>SUM(F18,F23,F30,F36,F42)</f>
        <v>30418</v>
      </c>
      <c r="G43" s="72">
        <f>SUM(G18,G23,G30,G36,G42)</f>
        <v>37053</v>
      </c>
      <c r="H43" s="72">
        <f>SUM(H18,H23,H30,H36,H42)</f>
        <v>125752</v>
      </c>
      <c r="J43" s="72">
        <f>SUM(J18,J23,J30,J36,J42)</f>
        <v>30902</v>
      </c>
      <c r="K43" s="72">
        <f>SUM(K18,K23,K30,K36,K42)</f>
        <v>31160</v>
      </c>
      <c r="L43" s="72">
        <f t="shared" si="5"/>
        <v>32018</v>
      </c>
      <c r="N43" s="72">
        <f>SUM(N18,N23,N30,N36,N42)</f>
        <v>30418</v>
      </c>
      <c r="O43" s="72">
        <f>SUM(O18,O23,O30,O36,O42)</f>
        <v>32018</v>
      </c>
      <c r="P43" s="72">
        <f>SUM(P18,P23,P30,P36,P42)</f>
        <v>88699</v>
      </c>
      <c r="Q43" s="72">
        <f>SUM(Q18,Q23,Q30,Q36,Q42)</f>
        <v>94080</v>
      </c>
    </row>
    <row r="44" spans="2:21" ht="13.5" thickTop="1" x14ac:dyDescent="0.3">
      <c r="B44" s="67"/>
      <c r="D44" s="64"/>
      <c r="E44" s="64"/>
      <c r="F44" s="64"/>
      <c r="G44" s="64"/>
      <c r="H44" s="64"/>
      <c r="J44" s="64"/>
      <c r="K44" s="64"/>
      <c r="L44" s="64"/>
      <c r="M44" s="160"/>
      <c r="N44" s="64"/>
      <c r="O44" s="64"/>
      <c r="P44" s="64"/>
      <c r="Q44" s="64"/>
      <c r="R44" s="160"/>
      <c r="S44" s="160"/>
      <c r="T44" s="160"/>
      <c r="U44" s="160"/>
    </row>
    <row r="46" spans="2:21" x14ac:dyDescent="0.3">
      <c r="B46" s="69" t="str">
        <f>CHOOSE(Contents!$A$1,Support!B346,Support!C346)</f>
        <v>Consolidated loss before income tax expense under IFRS</v>
      </c>
      <c r="D46" s="78">
        <f>'PnL (IFRS)'!L38</f>
        <v>-2802</v>
      </c>
      <c r="E46" s="78">
        <f>'PnL (IFRS)'!M38</f>
        <v>-4461</v>
      </c>
      <c r="F46" s="78">
        <f>'PnL (IFRS)'!N38</f>
        <v>-1849</v>
      </c>
      <c r="G46" s="78">
        <f>'PnL (IFRS)'!O38</f>
        <v>-5514</v>
      </c>
      <c r="H46" s="68">
        <f>'PnL (IFRS)'!P38</f>
        <v>-14626</v>
      </c>
      <c r="J46" s="78">
        <f>'PnL (IFRS)'!R38</f>
        <v>-57105</v>
      </c>
      <c r="K46" s="78">
        <f>'PnL (IFRS)'!S38</f>
        <v>6898</v>
      </c>
      <c r="L46" s="272">
        <f>'PnL (IFRS)'!T38+'PnL (IFRS)'!T42</f>
        <v>39975</v>
      </c>
      <c r="N46" s="78">
        <f>F46</f>
        <v>-1849</v>
      </c>
      <c r="O46" s="78">
        <f>L46</f>
        <v>39975</v>
      </c>
      <c r="P46" s="78">
        <f>SUM(D46:F46)</f>
        <v>-9112</v>
      </c>
      <c r="Q46" s="78">
        <f>SUM(J46:L46)</f>
        <v>-10232</v>
      </c>
    </row>
    <row r="47" spans="2:21" s="180" customFormat="1" ht="12.65" customHeight="1" x14ac:dyDescent="0.3">
      <c r="B47" s="224" t="str">
        <f>CHOOSE(Contents!$A$1,Support!B347,Support!C347)</f>
        <v>Group Adjusted EBITDA (discontinued operations)</v>
      </c>
      <c r="D47" s="223"/>
      <c r="E47" s="223"/>
      <c r="F47" s="223"/>
      <c r="G47" s="223"/>
      <c r="H47" s="219"/>
      <c r="J47" s="223"/>
      <c r="K47" s="223"/>
      <c r="L47" s="273">
        <f>O47</f>
        <v>1341</v>
      </c>
      <c r="N47" s="223">
        <v>2972</v>
      </c>
      <c r="O47" s="223">
        <v>1341</v>
      </c>
      <c r="P47" s="223">
        <v>8171</v>
      </c>
      <c r="Q47" s="223">
        <v>2114</v>
      </c>
    </row>
    <row r="48" spans="2:21" x14ac:dyDescent="0.3">
      <c r="B48" s="93" t="str">
        <f>CHOOSE(Contents!$A$1,Support!B348,Support!C348)</f>
        <v>Barter revenue</v>
      </c>
      <c r="D48" s="80"/>
      <c r="E48" s="80"/>
      <c r="F48" s="80"/>
      <c r="G48" s="80"/>
      <c r="H48" s="64"/>
      <c r="J48" s="63">
        <v>-15</v>
      </c>
      <c r="K48" s="63"/>
      <c r="L48" s="223">
        <f t="shared" ref="L48:L68" si="8">O48</f>
        <v>0</v>
      </c>
      <c r="N48" s="223">
        <v>0</v>
      </c>
      <c r="O48" s="223">
        <v>0</v>
      </c>
      <c r="P48" s="223">
        <v>0</v>
      </c>
      <c r="Q48" s="223">
        <v>-15</v>
      </c>
    </row>
    <row r="49" spans="2:17" x14ac:dyDescent="0.3">
      <c r="B49" s="93" t="str">
        <f>CHOOSE(Contents!$A$1,Support!B349,Support!C349)</f>
        <v>Changes in deferred revenues</v>
      </c>
      <c r="D49" s="63">
        <v>555</v>
      </c>
      <c r="E49" s="63">
        <v>303</v>
      </c>
      <c r="F49" s="63">
        <v>377</v>
      </c>
      <c r="G49" s="63">
        <v>-1543.8036139999999</v>
      </c>
      <c r="H49" s="63">
        <v>-308.80361399999998</v>
      </c>
      <c r="I49" s="63"/>
      <c r="J49" s="63">
        <v>340</v>
      </c>
      <c r="K49" s="63">
        <v>-1676</v>
      </c>
      <c r="L49" s="223">
        <f t="shared" si="8"/>
        <v>231</v>
      </c>
      <c r="M49" s="159"/>
      <c r="N49" s="223">
        <v>424</v>
      </c>
      <c r="O49" s="223">
        <v>231</v>
      </c>
      <c r="P49" s="223">
        <v>1096</v>
      </c>
      <c r="Q49" s="223">
        <v>-411</v>
      </c>
    </row>
    <row r="50" spans="2:17" x14ac:dyDescent="0.3">
      <c r="B50" s="93" t="str">
        <f>CHOOSE(Contents!$A$1,Support!B350,Support!C350)</f>
        <v>Share-based payment transactions</v>
      </c>
      <c r="D50" s="63">
        <v>306</v>
      </c>
      <c r="E50" s="63">
        <v>432</v>
      </c>
      <c r="F50" s="63">
        <v>-27</v>
      </c>
      <c r="G50" s="63">
        <v>1380</v>
      </c>
      <c r="H50" s="63">
        <v>2091</v>
      </c>
      <c r="J50" s="63">
        <v>4159</v>
      </c>
      <c r="K50" s="63">
        <v>251</v>
      </c>
      <c r="L50" s="223">
        <f t="shared" si="8"/>
        <v>277</v>
      </c>
      <c r="M50" s="159"/>
      <c r="N50" s="223">
        <v>-27</v>
      </c>
      <c r="O50" s="223">
        <v>277</v>
      </c>
      <c r="P50" s="223">
        <v>711</v>
      </c>
      <c r="Q50" s="223">
        <v>4687</v>
      </c>
    </row>
    <row r="51" spans="2:17" x14ac:dyDescent="0.3">
      <c r="B51" s="93" t="str">
        <f>CHOOSE(Contents!$A$1,Support!B351,Support!C351)</f>
        <v>Expected credit loss on consideration receivable</v>
      </c>
      <c r="D51" s="63">
        <v>0</v>
      </c>
      <c r="E51" s="63">
        <v>473</v>
      </c>
      <c r="F51" s="63">
        <v>0</v>
      </c>
      <c r="G51" s="63">
        <v>81</v>
      </c>
      <c r="H51" s="63">
        <v>554</v>
      </c>
      <c r="J51" s="63">
        <v>0</v>
      </c>
      <c r="K51" s="63">
        <v>0</v>
      </c>
      <c r="L51" s="223">
        <f t="shared" si="8"/>
        <v>0</v>
      </c>
      <c r="M51" s="159"/>
      <c r="N51" s="223">
        <v>0</v>
      </c>
      <c r="O51" s="223">
        <v>0</v>
      </c>
      <c r="P51" s="223">
        <v>473</v>
      </c>
      <c r="Q51" s="223">
        <v>0</v>
      </c>
    </row>
    <row r="52" spans="2:17" x14ac:dyDescent="0.3">
      <c r="B52" s="93" t="str">
        <f>CHOOSE(Contents!$A$1,Support!B352,Support!C352)</f>
        <v>Other</v>
      </c>
      <c r="D52" s="63">
        <v>25</v>
      </c>
      <c r="E52" s="63">
        <v>5</v>
      </c>
      <c r="F52" s="63">
        <v>-12</v>
      </c>
      <c r="G52" s="63">
        <v>1</v>
      </c>
      <c r="H52" s="63">
        <v>19</v>
      </c>
      <c r="J52" s="63">
        <v>16</v>
      </c>
      <c r="K52" s="63">
        <v>59</v>
      </c>
      <c r="L52" s="223">
        <f t="shared" si="8"/>
        <v>61</v>
      </c>
      <c r="M52" s="159"/>
      <c r="N52" s="223">
        <v>-12</v>
      </c>
      <c r="O52" s="223">
        <v>61</v>
      </c>
      <c r="P52" s="223">
        <v>18</v>
      </c>
      <c r="Q52" s="223">
        <v>136</v>
      </c>
    </row>
    <row r="53" spans="2:17" x14ac:dyDescent="0.3">
      <c r="B53" s="93" t="str">
        <f>CHOOSE(Contents!$A$1,Support!B353,Support!C353)</f>
        <v>Depreciation and amortisation</v>
      </c>
      <c r="D53" s="63">
        <f>-'PnL (IFRS)'!L22</f>
        <v>4430</v>
      </c>
      <c r="E53" s="63">
        <f>-'PnL (IFRS)'!M22</f>
        <v>4413</v>
      </c>
      <c r="F53" s="63">
        <f>-'PnL (IFRS)'!N22</f>
        <v>4562</v>
      </c>
      <c r="G53" s="63">
        <f>-'PnL (IFRS)'!O22</f>
        <v>4966</v>
      </c>
      <c r="H53" s="63">
        <v>18371</v>
      </c>
      <c r="I53" s="159"/>
      <c r="J53" s="63">
        <v>5272</v>
      </c>
      <c r="K53" s="63">
        <v>4815</v>
      </c>
      <c r="L53" s="223">
        <f t="shared" si="8"/>
        <v>4413</v>
      </c>
      <c r="N53" s="223">
        <v>4036</v>
      </c>
      <c r="O53" s="223">
        <v>4413</v>
      </c>
      <c r="P53" s="223">
        <v>11836</v>
      </c>
      <c r="Q53" s="223">
        <v>13302</v>
      </c>
    </row>
    <row r="54" spans="2:17" x14ac:dyDescent="0.3">
      <c r="B54" s="93" t="str">
        <f>CHOOSE(Contents!$A$1,Support!B354,Support!C354)</f>
        <v>Impairment of fair value adjustments to intangible assets</v>
      </c>
      <c r="D54" s="63">
        <f>-'PnL (IFRS)'!L23</f>
        <v>0</v>
      </c>
      <c r="E54" s="63">
        <f>-'PnL (IFRS)'!M23</f>
        <v>0</v>
      </c>
      <c r="F54" s="63">
        <f>-'PnL (IFRS)'!N23</f>
        <v>0</v>
      </c>
      <c r="G54" s="63">
        <f>-'PnL (IFRS)'!O23</f>
        <v>1714</v>
      </c>
      <c r="H54" s="63">
        <v>1714</v>
      </c>
      <c r="I54" s="159"/>
      <c r="J54" s="63">
        <v>1009</v>
      </c>
      <c r="K54" s="63">
        <v>0</v>
      </c>
      <c r="L54" s="223">
        <f t="shared" si="8"/>
        <v>43</v>
      </c>
      <c r="N54" s="223">
        <v>0</v>
      </c>
      <c r="O54" s="223">
        <v>43</v>
      </c>
      <c r="P54" s="223">
        <v>0</v>
      </c>
      <c r="Q54" s="223">
        <v>1052</v>
      </c>
    </row>
    <row r="55" spans="2:17" x14ac:dyDescent="0.3">
      <c r="B55" s="93" t="str">
        <f>CHOOSE(Contents!$A$1,Support!B355,Support!C355)</f>
        <v>Share of loss of equity accounted associates and joint ventures</v>
      </c>
      <c r="D55" s="63">
        <f>-'PnL (IFRS)'!L24</f>
        <v>3289</v>
      </c>
      <c r="E55" s="63">
        <f>-'PnL (IFRS)'!M24</f>
        <v>5441</v>
      </c>
      <c r="F55" s="63">
        <f>-'PnL (IFRS)'!N24</f>
        <v>5451</v>
      </c>
      <c r="G55" s="63">
        <f>-'PnL (IFRS)'!O24</f>
        <v>6986</v>
      </c>
      <c r="H55" s="63">
        <v>21167</v>
      </c>
      <c r="I55" s="159"/>
      <c r="J55" s="63">
        <v>10568</v>
      </c>
      <c r="K55" s="63">
        <v>3906</v>
      </c>
      <c r="L55" s="223">
        <f t="shared" si="8"/>
        <v>2353</v>
      </c>
      <c r="N55" s="223">
        <v>5451</v>
      </c>
      <c r="O55" s="223">
        <v>2353</v>
      </c>
      <c r="P55" s="223">
        <v>14181</v>
      </c>
      <c r="Q55" s="223">
        <v>16827</v>
      </c>
    </row>
    <row r="56" spans="2:17" x14ac:dyDescent="0.3">
      <c r="B56" s="93" t="str">
        <f>CHOOSE(Contents!$A$1,Support!B356,Support!C356)</f>
        <v>Finance income</v>
      </c>
      <c r="D56" s="63">
        <f>-'PnL (IFRS)'!L25</f>
        <v>-130</v>
      </c>
      <c r="E56" s="63">
        <f>-'PnL (IFRS)'!M25</f>
        <v>-246</v>
      </c>
      <c r="F56" s="63">
        <f>-'PnL (IFRS)'!N25</f>
        <v>-340</v>
      </c>
      <c r="G56" s="63">
        <f>-'PnL (IFRS)'!O25</f>
        <v>-253</v>
      </c>
      <c r="H56" s="63">
        <v>-969</v>
      </c>
      <c r="I56" s="159"/>
      <c r="J56" s="63">
        <v>-256</v>
      </c>
      <c r="K56" s="63">
        <v>-341</v>
      </c>
      <c r="L56" s="223">
        <f t="shared" si="8"/>
        <v>-1779</v>
      </c>
      <c r="N56" s="223">
        <v>-339</v>
      </c>
      <c r="O56" s="223">
        <v>-1779</v>
      </c>
      <c r="P56" s="223">
        <v>-715</v>
      </c>
      <c r="Q56" s="223">
        <v>-2299</v>
      </c>
    </row>
    <row r="57" spans="2:17" x14ac:dyDescent="0.3">
      <c r="B57" s="93" t="str">
        <f>CHOOSE(Contents!$A$1,Support!B357,Support!C357)</f>
        <v>Finance expenses</v>
      </c>
      <c r="D57" s="63">
        <f>-'PnL (IFRS)'!L26</f>
        <v>962</v>
      </c>
      <c r="E57" s="63">
        <f>-'PnL (IFRS)'!M26</f>
        <v>955</v>
      </c>
      <c r="F57" s="63">
        <f>-'PnL (IFRS)'!N26</f>
        <v>993</v>
      </c>
      <c r="G57" s="63">
        <f>-'PnL (IFRS)'!O26</f>
        <v>1343</v>
      </c>
      <c r="H57" s="63">
        <v>4253</v>
      </c>
      <c r="I57" s="159"/>
      <c r="J57" s="63">
        <v>6757</v>
      </c>
      <c r="K57" s="63">
        <v>1552</v>
      </c>
      <c r="L57" s="223">
        <f t="shared" si="8"/>
        <v>1909</v>
      </c>
      <c r="N57" s="223">
        <v>987</v>
      </c>
      <c r="O57" s="223">
        <v>1909</v>
      </c>
      <c r="P57" s="223">
        <v>2891</v>
      </c>
      <c r="Q57" s="223">
        <v>10210</v>
      </c>
    </row>
    <row r="58" spans="2:17" x14ac:dyDescent="0.3">
      <c r="B58" s="93" t="str">
        <f>CHOOSE(Contents!$A$1,Support!B358,Support!C358)</f>
        <v>Other non-operating loss</v>
      </c>
      <c r="D58" s="63">
        <f>-'PnL (IFRS)'!L27</f>
        <v>-39</v>
      </c>
      <c r="E58" s="63">
        <f>-'PnL (IFRS)'!M27</f>
        <v>61</v>
      </c>
      <c r="F58" s="63">
        <f>-'PnL (IFRS)'!N27</f>
        <v>-47</v>
      </c>
      <c r="G58" s="63">
        <f>-'PnL (IFRS)'!O27</f>
        <v>222</v>
      </c>
      <c r="H58" s="63">
        <v>197</v>
      </c>
      <c r="I58" s="159"/>
      <c r="J58" s="63">
        <v>85</v>
      </c>
      <c r="K58" s="63">
        <v>-141</v>
      </c>
      <c r="L58" s="223">
        <f t="shared" si="8"/>
        <v>82</v>
      </c>
      <c r="N58" s="223">
        <v>-47</v>
      </c>
      <c r="O58" s="223">
        <v>82</v>
      </c>
      <c r="P58" s="223">
        <v>-25</v>
      </c>
      <c r="Q58" s="223">
        <v>37</v>
      </c>
    </row>
    <row r="59" spans="2:17" x14ac:dyDescent="0.3">
      <c r="B59" s="93" t="str">
        <f>CHOOSE(Contents!$A$1,Support!B359,Support!C359)</f>
        <v>Goodwill impairment</v>
      </c>
      <c r="D59" s="63">
        <v>0</v>
      </c>
      <c r="E59" s="63">
        <v>0</v>
      </c>
      <c r="F59" s="63">
        <v>0</v>
      </c>
      <c r="G59" s="63">
        <v>0</v>
      </c>
      <c r="H59" s="63">
        <v>0</v>
      </c>
      <c r="I59" s="159"/>
      <c r="J59" s="63">
        <v>9256</v>
      </c>
      <c r="K59" s="63">
        <v>0</v>
      </c>
      <c r="L59" s="223">
        <f t="shared" si="8"/>
        <v>425</v>
      </c>
      <c r="N59" s="223">
        <v>0</v>
      </c>
      <c r="O59" s="223">
        <v>425</v>
      </c>
      <c r="P59" s="223">
        <v>0</v>
      </c>
      <c r="Q59" s="223">
        <v>9681</v>
      </c>
    </row>
    <row r="60" spans="2:17" x14ac:dyDescent="0.3">
      <c r="B60" s="93" t="str">
        <f>CHOOSE(Contents!$A$1,Support!B360,Support!C360)</f>
        <v>Net gain on financial assets and liabilities at fair value through profit or loss</v>
      </c>
      <c r="D60" s="63">
        <f>-'PnL (IFRS)'!L30</f>
        <v>-1299</v>
      </c>
      <c r="E60" s="63">
        <f>-'PnL (IFRS)'!M30</f>
        <v>-26</v>
      </c>
      <c r="F60" s="63">
        <f>-'PnL (IFRS)'!N30</f>
        <v>-698</v>
      </c>
      <c r="G60" s="63">
        <f>-'PnL (IFRS)'!O30</f>
        <v>-677</v>
      </c>
      <c r="H60" s="63">
        <v>-2700</v>
      </c>
      <c r="I60" s="159"/>
      <c r="J60" s="63">
        <v>4440</v>
      </c>
      <c r="K60" s="63">
        <v>3676</v>
      </c>
      <c r="L60" s="223">
        <f t="shared" si="8"/>
        <v>1602</v>
      </c>
      <c r="N60" s="223">
        <v>-753</v>
      </c>
      <c r="O60" s="223">
        <v>1602</v>
      </c>
      <c r="P60" s="223">
        <v>-2078</v>
      </c>
      <c r="Q60" s="223">
        <v>9079</v>
      </c>
    </row>
    <row r="61" spans="2:17" x14ac:dyDescent="0.3">
      <c r="B61" s="93" t="str">
        <f>CHOOSE(Contents!$A$1,Support!B361,Support!C361)</f>
        <v>Net gain on disposal of subsidiary</v>
      </c>
      <c r="D61" s="63">
        <v>0</v>
      </c>
      <c r="E61" s="63">
        <v>0</v>
      </c>
      <c r="F61" s="63">
        <v>0</v>
      </c>
      <c r="G61" s="63">
        <v>0</v>
      </c>
      <c r="H61" s="63">
        <v>0</v>
      </c>
      <c r="I61" s="159"/>
      <c r="J61" s="63"/>
      <c r="K61" s="63">
        <v>0</v>
      </c>
      <c r="L61" s="223">
        <f t="shared" si="8"/>
        <v>0</v>
      </c>
      <c r="N61" s="223">
        <v>0</v>
      </c>
      <c r="O61" s="223"/>
      <c r="P61" s="223"/>
      <c r="Q61" s="223">
        <v>0</v>
      </c>
    </row>
    <row r="62" spans="2:17" x14ac:dyDescent="0.3">
      <c r="B62" s="93" t="str">
        <f>CHOOSE(Contents!$A$1,Support!B362,Support!C362)</f>
        <v>Impairment of equity accounted associates</v>
      </c>
      <c r="D62" s="63">
        <f>-'PnL (IFRS)'!L32</f>
        <v>0</v>
      </c>
      <c r="E62" s="63">
        <f>-'PnL (IFRS)'!M32</f>
        <v>0</v>
      </c>
      <c r="F62" s="63">
        <f>-'PnL (IFRS)'!N32</f>
        <v>0</v>
      </c>
      <c r="G62" s="63">
        <f>-'PnL (IFRS)'!O32</f>
        <v>559</v>
      </c>
      <c r="H62" s="63">
        <v>559</v>
      </c>
      <c r="I62" s="159"/>
      <c r="J62" s="63">
        <v>12825</v>
      </c>
      <c r="K62" s="63">
        <v>0</v>
      </c>
      <c r="L62" s="223">
        <f t="shared" si="8"/>
        <v>792</v>
      </c>
      <c r="N62" s="223">
        <v>-305</v>
      </c>
      <c r="O62" s="223">
        <v>792</v>
      </c>
      <c r="P62" s="223">
        <v>0</v>
      </c>
      <c r="Q62" s="223">
        <v>13617</v>
      </c>
    </row>
    <row r="63" spans="2:17" x14ac:dyDescent="0.3">
      <c r="B63" s="93" t="str">
        <f>CHOOSE(Contents!$A$1,Support!B363,Support!C363)</f>
        <v>Net loss on disposal of intangible assets</v>
      </c>
      <c r="D63" s="63">
        <v>0</v>
      </c>
      <c r="E63" s="63">
        <v>0</v>
      </c>
      <c r="F63" s="63">
        <v>0</v>
      </c>
      <c r="G63" s="63">
        <v>0</v>
      </c>
      <c r="H63" s="63">
        <v>0</v>
      </c>
      <c r="I63" s="159"/>
      <c r="J63" s="63">
        <v>0</v>
      </c>
      <c r="K63" s="63">
        <v>0</v>
      </c>
      <c r="L63" s="223">
        <f t="shared" si="8"/>
        <v>0</v>
      </c>
      <c r="N63" s="63">
        <v>0</v>
      </c>
      <c r="O63" s="63"/>
      <c r="P63" s="63"/>
      <c r="Q63" s="63"/>
    </row>
    <row r="64" spans="2:17" x14ac:dyDescent="0.3">
      <c r="B64" s="93" t="str">
        <f>CHOOSE(Contents!$A$1,Support!B364,Support!C364)</f>
        <v>Gain on remeasurement of previously held interest in equity accounted associate</v>
      </c>
      <c r="D64" s="63">
        <f>-'PnL (IFRS)'!L34</f>
        <v>0</v>
      </c>
      <c r="E64" s="63">
        <f>-'PnL (IFRS)'!M34</f>
        <v>0</v>
      </c>
      <c r="F64" s="63">
        <f>-'PnL (IFRS)'!N34</f>
        <v>-305</v>
      </c>
      <c r="G64" s="63">
        <f>-'PnL (IFRS)'!O34</f>
        <v>0</v>
      </c>
      <c r="H64" s="63">
        <v>-305</v>
      </c>
      <c r="I64" s="159"/>
      <c r="J64" s="63">
        <f>-'PnL (IFRS)'!R34</f>
        <v>0</v>
      </c>
      <c r="K64" s="63">
        <v>0</v>
      </c>
      <c r="L64" s="223">
        <f t="shared" si="8"/>
        <v>-24186</v>
      </c>
      <c r="N64" s="63"/>
      <c r="O64" s="63">
        <v>-24186</v>
      </c>
      <c r="P64" s="63">
        <v>-305</v>
      </c>
      <c r="Q64" s="63">
        <v>-24186</v>
      </c>
    </row>
    <row r="65" spans="2:17" x14ac:dyDescent="0.3">
      <c r="B65" s="93" t="str">
        <f>CHOOSE(Contents!$A$1,Support!B365,Support!C365)</f>
        <v>Loss on remeasurement of financial instruments</v>
      </c>
      <c r="D65" s="63">
        <f>-'PnL (IFRS)'!L35</f>
        <v>174</v>
      </c>
      <c r="E65" s="63">
        <f>-'PnL (IFRS)'!M35</f>
        <v>124</v>
      </c>
      <c r="F65" s="63">
        <f>-'PnL (IFRS)'!N35</f>
        <v>116</v>
      </c>
      <c r="G65" s="63">
        <f>-'PnL (IFRS)'!O35</f>
        <v>429</v>
      </c>
      <c r="H65" s="63">
        <v>843</v>
      </c>
      <c r="I65" s="159"/>
      <c r="J65" s="63">
        <v>3886</v>
      </c>
      <c r="K65" s="63">
        <v>1</v>
      </c>
      <c r="L65" s="223">
        <f t="shared" si="8"/>
        <v>94</v>
      </c>
      <c r="N65" s="223">
        <v>92</v>
      </c>
      <c r="O65" s="223">
        <v>94</v>
      </c>
      <c r="P65" s="223">
        <v>390</v>
      </c>
      <c r="Q65" s="223">
        <v>119</v>
      </c>
    </row>
    <row r="66" spans="2:17" x14ac:dyDescent="0.3">
      <c r="B66" s="93" t="str">
        <f>CHOOSE(Contents!$A$1,Support!B366,Support!C366)</f>
        <v>Expected credit loss on restricted cash</v>
      </c>
      <c r="D66" s="63"/>
      <c r="E66" s="63"/>
      <c r="F66" s="63"/>
      <c r="G66" s="63"/>
      <c r="H66" s="63"/>
      <c r="I66" s="159"/>
      <c r="J66" s="63"/>
      <c r="K66" s="63">
        <v>-358</v>
      </c>
      <c r="L66" s="223">
        <f t="shared" si="8"/>
        <v>97</v>
      </c>
      <c r="N66" s="223">
        <v>0</v>
      </c>
      <c r="O66" s="223">
        <v>97</v>
      </c>
      <c r="P66" s="223">
        <v>0</v>
      </c>
      <c r="Q66" s="223">
        <v>2162</v>
      </c>
    </row>
    <row r="67" spans="2:17" x14ac:dyDescent="0.3">
      <c r="B67" s="93" t="str">
        <f>CHOOSE(Contents!$A$1,Support!B367,Support!C367)</f>
        <v>Net foreign exchange (loss)/gain</v>
      </c>
      <c r="D67" s="63">
        <f>-'PnL (IFRS)'!L37</f>
        <v>600</v>
      </c>
      <c r="E67" s="63">
        <f>-'PnL (IFRS)'!M37</f>
        <v>-812</v>
      </c>
      <c r="F67" s="63">
        <f>-'PnL (IFRS)'!N37</f>
        <v>205</v>
      </c>
      <c r="G67" s="63">
        <f>-'PnL (IFRS)'!O37</f>
        <v>950</v>
      </c>
      <c r="H67" s="63">
        <v>943</v>
      </c>
      <c r="I67" s="159"/>
      <c r="J67" s="63">
        <v>1724</v>
      </c>
      <c r="K67" s="63">
        <v>-14436</v>
      </c>
      <c r="L67" s="223">
        <f t="shared" si="8"/>
        <v>3924</v>
      </c>
      <c r="N67" s="223">
        <v>228</v>
      </c>
      <c r="O67" s="223">
        <v>3924</v>
      </c>
      <c r="P67" s="223">
        <v>89</v>
      </c>
      <c r="Q67" s="223">
        <v>-9164</v>
      </c>
    </row>
    <row r="68" spans="2:17" x14ac:dyDescent="0.3">
      <c r="B68" s="93" t="str">
        <f>CHOOSE(Contents!$A$1,Support!B368,Support!C368)</f>
        <v>Profit before tax on discontinued operations</v>
      </c>
      <c r="D68" s="63"/>
      <c r="E68" s="63"/>
      <c r="F68" s="63"/>
      <c r="G68" s="63"/>
      <c r="H68" s="63"/>
      <c r="I68" s="159"/>
      <c r="J68" s="63"/>
      <c r="K68" s="63"/>
      <c r="L68" s="223">
        <f t="shared" si="8"/>
        <v>-21847</v>
      </c>
      <c r="N68" s="223">
        <v>-2432</v>
      </c>
      <c r="O68" s="223">
        <v>-21847</v>
      </c>
      <c r="P68" s="223">
        <v>-6462</v>
      </c>
      <c r="Q68" s="223">
        <v>-19742</v>
      </c>
    </row>
    <row r="69" spans="2:17" ht="13.5" thickBot="1" x14ac:dyDescent="0.35">
      <c r="B69" s="71" t="str">
        <f>CHOOSE(Contents!$A$1,Support!B369,Support!C369)</f>
        <v>Group Adjusted EBITDA</v>
      </c>
      <c r="D69" s="72">
        <f>'Segments Performance'!D21</f>
        <v>6071</v>
      </c>
      <c r="E69" s="72">
        <f>'Segments Performance'!E21</f>
        <v>6662</v>
      </c>
      <c r="F69" s="72">
        <f>'Segments Performance'!F21</f>
        <v>8426</v>
      </c>
      <c r="G69" s="72">
        <f>'Segments Performance'!G21</f>
        <v>10643.196386000003</v>
      </c>
      <c r="H69" s="72">
        <f>'Segments Performance'!H21</f>
        <v>31802</v>
      </c>
      <c r="J69" s="72">
        <f>'Segments Performance'!J21</f>
        <v>2961</v>
      </c>
      <c r="K69" s="72">
        <f>'Segments Performance'!K21</f>
        <v>4206</v>
      </c>
      <c r="L69" s="72">
        <f>'Segments Performance'!L21</f>
        <v>9807</v>
      </c>
      <c r="M69" s="160">
        <f>SUM(L46:L68)-L69</f>
        <v>0</v>
      </c>
      <c r="N69" s="72">
        <f>'Segments Performance'!N21</f>
        <v>8426</v>
      </c>
      <c r="O69" s="72">
        <f>'Segments Performance'!O21</f>
        <v>9807</v>
      </c>
      <c r="P69" s="72">
        <f>'Segments Performance'!P21</f>
        <v>21159</v>
      </c>
      <c r="Q69" s="72">
        <f>'Segments Performance'!Q21</f>
        <v>16974</v>
      </c>
    </row>
    <row r="70" spans="2:17" ht="13.5" thickTop="1" x14ac:dyDescent="0.3">
      <c r="B70" s="67"/>
      <c r="D70" s="64"/>
      <c r="E70" s="64"/>
      <c r="F70" s="64"/>
      <c r="G70" s="64"/>
      <c r="H70" s="64"/>
      <c r="J70" s="64"/>
      <c r="K70" s="64"/>
      <c r="L70" s="64"/>
      <c r="N70" s="64"/>
      <c r="O70" s="64"/>
      <c r="P70" s="64"/>
      <c r="Q70" s="64"/>
    </row>
    <row r="72" spans="2:17" x14ac:dyDescent="0.3">
      <c r="B72" s="66" t="str">
        <f>CHOOSE(Contents!$A$1,Support!B372,Support!C372)</f>
        <v>Consolidated net profit under IFRS</v>
      </c>
      <c r="D72" s="78">
        <v>-2457</v>
      </c>
      <c r="E72" s="78">
        <v>-4977</v>
      </c>
      <c r="F72" s="78">
        <v>-2354</v>
      </c>
      <c r="G72" s="78">
        <v>-5909</v>
      </c>
      <c r="H72" s="68">
        <v>-15697</v>
      </c>
      <c r="J72" s="78">
        <v>-54907</v>
      </c>
      <c r="K72" s="78">
        <v>3616</v>
      </c>
      <c r="L72" s="78">
        <v>41197</v>
      </c>
      <c r="N72" s="78">
        <f>F72</f>
        <v>-2354</v>
      </c>
      <c r="O72" s="78">
        <f>L72</f>
        <v>41197</v>
      </c>
      <c r="P72" s="78">
        <v>-9788</v>
      </c>
      <c r="Q72" s="78">
        <v>-10094</v>
      </c>
    </row>
    <row r="73" spans="2:17" x14ac:dyDescent="0.3">
      <c r="B73" s="67" t="str">
        <f>CHOOSE(Contents!$A$1,Support!B373,Support!C373)</f>
        <v>Group Adjusted net loss (discontinued operations)</v>
      </c>
      <c r="D73" s="80"/>
      <c r="E73" s="80"/>
      <c r="F73" s="80"/>
      <c r="G73" s="80"/>
      <c r="H73" s="64"/>
      <c r="J73" s="80"/>
      <c r="K73" s="80"/>
      <c r="L73" s="223">
        <f>O73</f>
        <v>878</v>
      </c>
      <c r="N73" s="63">
        <v>2441</v>
      </c>
      <c r="O73" s="63">
        <v>878</v>
      </c>
      <c r="P73" s="63">
        <v>6584</v>
      </c>
      <c r="Q73" s="63">
        <v>522</v>
      </c>
    </row>
    <row r="74" spans="2:17" x14ac:dyDescent="0.3">
      <c r="B74" s="79" t="str">
        <f>CHOOSE(Contents!$A$1,Support!B374,Support!C374)</f>
        <v>Changes in deferred revenues</v>
      </c>
      <c r="D74" s="63">
        <f t="shared" ref="D74:F76" si="9">D49</f>
        <v>555</v>
      </c>
      <c r="E74" s="63">
        <f t="shared" si="9"/>
        <v>303</v>
      </c>
      <c r="F74" s="63">
        <f t="shared" si="9"/>
        <v>377</v>
      </c>
      <c r="G74" s="63">
        <f>H74-SUM(D74:F74)</f>
        <v>-1544</v>
      </c>
      <c r="H74" s="76">
        <v>-309</v>
      </c>
      <c r="I74" s="159"/>
      <c r="J74" s="63">
        <v>340</v>
      </c>
      <c r="K74" s="63">
        <v>-1676</v>
      </c>
      <c r="L74" s="63">
        <f t="shared" ref="L74:L93" si="10">O74</f>
        <v>231</v>
      </c>
      <c r="N74" s="63">
        <v>424</v>
      </c>
      <c r="O74" s="63">
        <v>231</v>
      </c>
      <c r="P74" s="63">
        <v>1096</v>
      </c>
      <c r="Q74" s="63">
        <v>-411</v>
      </c>
    </row>
    <row r="75" spans="2:17" x14ac:dyDescent="0.3">
      <c r="B75" s="75" t="str">
        <f>CHOOSE(Contents!$A$1,Support!B375,Support!C375)</f>
        <v>Share-based payment transactions</v>
      </c>
      <c r="D75" s="63">
        <f t="shared" si="9"/>
        <v>306</v>
      </c>
      <c r="E75" s="63">
        <f t="shared" si="9"/>
        <v>432</v>
      </c>
      <c r="F75" s="63">
        <f t="shared" si="9"/>
        <v>-27</v>
      </c>
      <c r="G75" s="63">
        <f t="shared" ref="G75:G92" si="11">H75-SUM(D75:F75)</f>
        <v>1380</v>
      </c>
      <c r="H75" s="76">
        <v>2091</v>
      </c>
      <c r="I75" s="159"/>
      <c r="J75" s="63">
        <v>4159</v>
      </c>
      <c r="K75" s="63">
        <v>251</v>
      </c>
      <c r="L75" s="63">
        <f t="shared" si="10"/>
        <v>277</v>
      </c>
      <c r="N75" s="63">
        <v>-27</v>
      </c>
      <c r="O75" s="63">
        <v>277</v>
      </c>
      <c r="P75" s="63">
        <v>711</v>
      </c>
      <c r="Q75" s="63">
        <v>4687</v>
      </c>
    </row>
    <row r="76" spans="2:17" x14ac:dyDescent="0.3">
      <c r="B76" s="75" t="str">
        <f>CHOOSE(Contents!$A$1,Support!B376,Support!C376)</f>
        <v>Expected credit loss on consideration receivable</v>
      </c>
      <c r="D76" s="63">
        <f t="shared" si="9"/>
        <v>0</v>
      </c>
      <c r="E76" s="63">
        <f t="shared" si="9"/>
        <v>473</v>
      </c>
      <c r="F76" s="63">
        <f t="shared" si="9"/>
        <v>0</v>
      </c>
      <c r="G76" s="63">
        <f t="shared" si="11"/>
        <v>81</v>
      </c>
      <c r="H76" s="76">
        <v>554</v>
      </c>
      <c r="I76" s="159"/>
      <c r="J76" s="63">
        <f>J51</f>
        <v>0</v>
      </c>
      <c r="K76" s="63">
        <v>0</v>
      </c>
      <c r="L76" s="63">
        <f t="shared" si="10"/>
        <v>0</v>
      </c>
      <c r="N76" s="63">
        <v>0</v>
      </c>
      <c r="O76" s="63">
        <v>0</v>
      </c>
      <c r="P76" s="63">
        <v>473</v>
      </c>
      <c r="Q76" s="63">
        <v>0</v>
      </c>
    </row>
    <row r="77" spans="2:17" x14ac:dyDescent="0.3">
      <c r="B77" s="75" t="str">
        <f>CHOOSE(Contents!$A$1,Support!B377,Support!C377)</f>
        <v>Other non-operating loss</v>
      </c>
      <c r="D77" s="63">
        <v>-39</v>
      </c>
      <c r="E77" s="63">
        <f>E58</f>
        <v>61</v>
      </c>
      <c r="F77" s="63">
        <f>F58</f>
        <v>-47</v>
      </c>
      <c r="G77" s="63">
        <f t="shared" si="11"/>
        <v>222</v>
      </c>
      <c r="H77" s="76">
        <v>197</v>
      </c>
      <c r="I77" s="159"/>
      <c r="J77" s="63">
        <v>85</v>
      </c>
      <c r="K77" s="63">
        <v>-141</v>
      </c>
      <c r="L77" s="63">
        <f t="shared" si="10"/>
        <v>82</v>
      </c>
      <c r="N77" s="63">
        <v>-47</v>
      </c>
      <c r="O77" s="63">
        <v>82</v>
      </c>
      <c r="P77" s="63">
        <v>-25</v>
      </c>
      <c r="Q77" s="63">
        <v>37</v>
      </c>
    </row>
    <row r="78" spans="2:17" x14ac:dyDescent="0.3">
      <c r="B78" s="75" t="str">
        <f>CHOOSE(Contents!$A$1,Support!B378,Support!C378)</f>
        <v>Goodwill impairment</v>
      </c>
      <c r="D78" s="63">
        <f>-D59</f>
        <v>0</v>
      </c>
      <c r="E78" s="63">
        <f>-E59</f>
        <v>0</v>
      </c>
      <c r="F78" s="63">
        <f>-F59</f>
        <v>0</v>
      </c>
      <c r="G78" s="63">
        <f>H78-SUM(D78:F78)</f>
        <v>0</v>
      </c>
      <c r="H78" s="76">
        <v>0</v>
      </c>
      <c r="I78" s="159"/>
      <c r="J78" s="63">
        <v>9256</v>
      </c>
      <c r="K78" s="63"/>
      <c r="L78" s="63">
        <f t="shared" si="10"/>
        <v>425</v>
      </c>
      <c r="N78" s="63">
        <v>0</v>
      </c>
      <c r="O78" s="63">
        <v>425</v>
      </c>
      <c r="P78" s="63">
        <v>0</v>
      </c>
      <c r="Q78" s="63">
        <v>9681</v>
      </c>
    </row>
    <row r="79" spans="2:17" x14ac:dyDescent="0.3">
      <c r="B79" s="75" t="str">
        <f>CHOOSE(Contents!$A$1,Support!B379,Support!C379)</f>
        <v>Impairment of fair value adjustments to intangible assets</v>
      </c>
      <c r="D79" s="63"/>
      <c r="E79" s="63"/>
      <c r="F79" s="63"/>
      <c r="G79" s="63">
        <f t="shared" si="11"/>
        <v>1387</v>
      </c>
      <c r="H79" s="63">
        <v>1387</v>
      </c>
      <c r="I79" s="159"/>
      <c r="J79" s="63">
        <v>1009</v>
      </c>
      <c r="K79" s="63"/>
      <c r="L79" s="63">
        <f t="shared" si="10"/>
        <v>43</v>
      </c>
      <c r="N79" s="63">
        <v>0</v>
      </c>
      <c r="O79" s="63">
        <v>43</v>
      </c>
      <c r="P79" s="63">
        <v>0</v>
      </c>
      <c r="Q79" s="63">
        <v>1052</v>
      </c>
    </row>
    <row r="80" spans="2:17" x14ac:dyDescent="0.3">
      <c r="B80" s="75" t="str">
        <f>CHOOSE(Contents!$A$1,Support!B380,Support!C380)</f>
        <v>Net gain on disposal of subsidiaries</v>
      </c>
      <c r="D80" s="63">
        <v>0</v>
      </c>
      <c r="E80" s="63">
        <v>0</v>
      </c>
      <c r="F80" s="63">
        <v>0</v>
      </c>
      <c r="G80" s="63">
        <f t="shared" si="11"/>
        <v>0</v>
      </c>
      <c r="H80" s="76">
        <v>0</v>
      </c>
      <c r="I80" s="159"/>
      <c r="J80" s="63"/>
      <c r="K80" s="63"/>
      <c r="L80" s="63">
        <f t="shared" si="10"/>
        <v>0</v>
      </c>
      <c r="N80" s="63"/>
      <c r="O80" s="63"/>
      <c r="P80" s="63"/>
      <c r="Q80" s="63"/>
    </row>
    <row r="81" spans="2:17" x14ac:dyDescent="0.3">
      <c r="B81" s="75" t="str">
        <f>CHOOSE(Contents!$A$1,Support!B381,Support!C381)</f>
        <v>Net loss on disposal of intangible assets</v>
      </c>
      <c r="D81" s="63">
        <f>D63</f>
        <v>0</v>
      </c>
      <c r="E81" s="63">
        <f>E63</f>
        <v>0</v>
      </c>
      <c r="F81" s="63">
        <f>F63</f>
        <v>0</v>
      </c>
      <c r="G81" s="63">
        <f t="shared" si="11"/>
        <v>0</v>
      </c>
      <c r="H81" s="76">
        <v>0</v>
      </c>
      <c r="I81" s="159"/>
      <c r="J81" s="63"/>
      <c r="K81" s="63"/>
      <c r="L81" s="63">
        <f t="shared" si="10"/>
        <v>0</v>
      </c>
      <c r="N81" s="63"/>
      <c r="O81" s="63"/>
      <c r="P81" s="63"/>
      <c r="Q81" s="63"/>
    </row>
    <row r="82" spans="2:17" x14ac:dyDescent="0.3">
      <c r="B82" s="75" t="str">
        <f>CHOOSE(Contents!$A$1,Support!B382,Support!C382)</f>
        <v>Net gain on financial assets and liabilities at fair value through profit or loss</v>
      </c>
      <c r="D82" s="63">
        <f>D60</f>
        <v>-1299</v>
      </c>
      <c r="E82" s="63">
        <v>-21</v>
      </c>
      <c r="F82" s="63">
        <v>-703</v>
      </c>
      <c r="G82" s="63">
        <f t="shared" si="11"/>
        <v>-677</v>
      </c>
      <c r="H82" s="76">
        <v>-2700</v>
      </c>
      <c r="I82" s="159"/>
      <c r="J82" s="63">
        <v>4440</v>
      </c>
      <c r="K82" s="63">
        <v>3676</v>
      </c>
      <c r="L82" s="63">
        <f t="shared" si="10"/>
        <v>1602</v>
      </c>
      <c r="N82" s="63">
        <v>-753</v>
      </c>
      <c r="O82" s="63">
        <v>1602</v>
      </c>
      <c r="P82" s="63">
        <v>-2078</v>
      </c>
      <c r="Q82" s="63">
        <v>9079</v>
      </c>
    </row>
    <row r="83" spans="2:17" x14ac:dyDescent="0.3">
      <c r="B83" s="75" t="str">
        <f>CHOOSE(Contents!$A$1,Support!B383,Support!C383)</f>
        <v>Impairment of equity accounted associates</v>
      </c>
      <c r="D83" s="63">
        <f>D62</f>
        <v>0</v>
      </c>
      <c r="E83" s="63">
        <f>E62</f>
        <v>0</v>
      </c>
      <c r="F83" s="63">
        <f>F62</f>
        <v>0</v>
      </c>
      <c r="G83" s="63">
        <f t="shared" si="11"/>
        <v>559</v>
      </c>
      <c r="H83" s="76">
        <v>559</v>
      </c>
      <c r="I83" s="159"/>
      <c r="J83" s="63">
        <v>12825</v>
      </c>
      <c r="K83" s="63"/>
      <c r="L83" s="63">
        <f t="shared" si="10"/>
        <v>792</v>
      </c>
      <c r="N83" s="63">
        <v>0</v>
      </c>
      <c r="O83" s="63">
        <v>792</v>
      </c>
      <c r="P83" s="63">
        <v>0</v>
      </c>
      <c r="Q83" s="63">
        <v>13617</v>
      </c>
    </row>
    <row r="84" spans="2:17" x14ac:dyDescent="0.3">
      <c r="B84" s="75" t="str">
        <f>CHOOSE(Contents!$A$1,Support!B384,Support!C384)</f>
        <v>Gain on remeasurement of previously held interest in equity accounted associate</v>
      </c>
      <c r="D84" s="63">
        <f t="shared" ref="D84:F85" si="12">D64</f>
        <v>0</v>
      </c>
      <c r="E84" s="63">
        <f t="shared" si="12"/>
        <v>0</v>
      </c>
      <c r="F84" s="63">
        <f t="shared" si="12"/>
        <v>-305</v>
      </c>
      <c r="G84" s="63">
        <f t="shared" si="11"/>
        <v>0</v>
      </c>
      <c r="H84" s="76">
        <v>-305</v>
      </c>
      <c r="I84" s="159"/>
      <c r="J84" s="63">
        <f>J64</f>
        <v>0</v>
      </c>
      <c r="K84" s="63"/>
      <c r="L84" s="63">
        <f t="shared" si="10"/>
        <v>-24186</v>
      </c>
      <c r="N84" s="63">
        <v>-305</v>
      </c>
      <c r="O84" s="63">
        <v>-24186</v>
      </c>
      <c r="P84" s="63">
        <v>-305</v>
      </c>
      <c r="Q84" s="63">
        <v>-24186</v>
      </c>
    </row>
    <row r="85" spans="2:17" x14ac:dyDescent="0.3">
      <c r="B85" s="75" t="str">
        <f>CHOOSE(Contents!$A$1,Support!B385,Support!C385)</f>
        <v>Loss on remeasurement of financial instruments</v>
      </c>
      <c r="D85" s="63">
        <f t="shared" si="12"/>
        <v>174</v>
      </c>
      <c r="E85" s="63">
        <f t="shared" si="12"/>
        <v>124</v>
      </c>
      <c r="F85" s="63">
        <f t="shared" si="12"/>
        <v>116</v>
      </c>
      <c r="G85" s="63">
        <f t="shared" si="11"/>
        <v>429</v>
      </c>
      <c r="H85" s="76">
        <v>843</v>
      </c>
      <c r="I85" s="159"/>
      <c r="J85" s="63">
        <v>150</v>
      </c>
      <c r="K85" s="63">
        <v>1</v>
      </c>
      <c r="L85" s="63">
        <f t="shared" si="10"/>
        <v>94</v>
      </c>
      <c r="N85" s="63">
        <v>92</v>
      </c>
      <c r="O85" s="63">
        <v>94</v>
      </c>
      <c r="P85" s="63">
        <v>390</v>
      </c>
      <c r="Q85" s="63">
        <v>119</v>
      </c>
    </row>
    <row r="86" spans="2:17" x14ac:dyDescent="0.3">
      <c r="B86" s="75" t="str">
        <f>CHOOSE(Contents!$A$1,Support!B386,Support!C386)</f>
        <v>Expected credit loss on restricted cash</v>
      </c>
      <c r="D86" s="63"/>
      <c r="E86" s="63"/>
      <c r="F86" s="63"/>
      <c r="G86" s="63"/>
      <c r="H86" s="76"/>
      <c r="I86" s="159"/>
      <c r="J86" s="63">
        <v>3736</v>
      </c>
      <c r="K86" s="63">
        <v>-358</v>
      </c>
      <c r="L86" s="63">
        <f t="shared" si="10"/>
        <v>97</v>
      </c>
      <c r="N86" s="63">
        <v>0</v>
      </c>
      <c r="O86" s="63">
        <v>97</v>
      </c>
      <c r="P86" s="63">
        <v>0</v>
      </c>
      <c r="Q86" s="63">
        <v>2162</v>
      </c>
    </row>
    <row r="87" spans="2:17" x14ac:dyDescent="0.3">
      <c r="B87" s="75" t="str">
        <f>CHOOSE(Contents!$A$1,Support!B387,Support!C387)</f>
        <v>Net foreign exchange (loss)/gain</v>
      </c>
      <c r="D87" s="63">
        <f>D67</f>
        <v>600</v>
      </c>
      <c r="E87" s="63">
        <f>E67</f>
        <v>-812</v>
      </c>
      <c r="F87" s="63">
        <f>F67</f>
        <v>205</v>
      </c>
      <c r="G87" s="63">
        <f t="shared" si="11"/>
        <v>950</v>
      </c>
      <c r="H87" s="76">
        <v>943</v>
      </c>
      <c r="I87" s="159"/>
      <c r="J87" s="63">
        <v>1724</v>
      </c>
      <c r="K87" s="63">
        <v>-14436</v>
      </c>
      <c r="L87" s="63">
        <f t="shared" si="10"/>
        <v>3924</v>
      </c>
      <c r="N87" s="63">
        <v>228</v>
      </c>
      <c r="O87" s="63">
        <v>3924</v>
      </c>
      <c r="P87" s="63">
        <v>89</v>
      </c>
      <c r="Q87" s="63">
        <v>-9164</v>
      </c>
    </row>
    <row r="88" spans="2:17" x14ac:dyDescent="0.3">
      <c r="B88" s="75" t="str">
        <f>CHOOSE(Contents!$A$1,Support!B388,Support!C388)</f>
        <v>Amortisation of fair value adjustments to intangible assets</v>
      </c>
      <c r="D88" s="63">
        <v>1006</v>
      </c>
      <c r="E88" s="63">
        <v>1017</v>
      </c>
      <c r="F88" s="63">
        <v>970</v>
      </c>
      <c r="G88" s="63">
        <f t="shared" si="11"/>
        <v>954</v>
      </c>
      <c r="H88" s="63">
        <v>3947</v>
      </c>
      <c r="I88" s="159"/>
      <c r="J88" s="63">
        <v>841</v>
      </c>
      <c r="K88" s="63">
        <v>777</v>
      </c>
      <c r="L88" s="63">
        <f t="shared" si="10"/>
        <v>780</v>
      </c>
      <c r="N88" s="63">
        <v>970</v>
      </c>
      <c r="O88" s="63">
        <v>780</v>
      </c>
      <c r="P88" s="63">
        <v>2993</v>
      </c>
      <c r="Q88" s="63">
        <v>2398</v>
      </c>
    </row>
    <row r="89" spans="2:17" x14ac:dyDescent="0.3">
      <c r="B89" s="75" t="str">
        <f>CHOOSE(Contents!$A$1,Support!B389,Support!C389)</f>
        <v>Net loss on financial liabilities at amortised cost</v>
      </c>
      <c r="D89" s="63">
        <v>216</v>
      </c>
      <c r="E89" s="63">
        <v>216</v>
      </c>
      <c r="F89" s="63">
        <v>227</v>
      </c>
      <c r="G89" s="63">
        <f t="shared" si="11"/>
        <v>233</v>
      </c>
      <c r="H89" s="63">
        <v>892</v>
      </c>
      <c r="I89" s="159"/>
      <c r="J89" s="63">
        <v>5626</v>
      </c>
      <c r="K89" s="63"/>
      <c r="L89" s="63">
        <f t="shared" si="10"/>
        <v>-1532</v>
      </c>
      <c r="N89" s="63">
        <v>227</v>
      </c>
      <c r="O89" s="63">
        <v>-1532</v>
      </c>
      <c r="P89" s="63">
        <v>659</v>
      </c>
      <c r="Q89" s="63">
        <v>4094</v>
      </c>
    </row>
    <row r="90" spans="2:17" ht="25.5" x14ac:dyDescent="0.3">
      <c r="B90" s="75" t="str">
        <f>CHOOSE(Contents!$A$1,Support!B390,Support!C390)</f>
        <v>Differences in recognition of net share in loss of equity accounted associates and joint ventures</v>
      </c>
      <c r="D90" s="76">
        <v>345</v>
      </c>
      <c r="E90" s="76">
        <f>E94-SUM(E72:E89,E91:E92)</f>
        <v>921</v>
      </c>
      <c r="F90" s="76">
        <f>F94-SUM(F72:F89,F91:F92)</f>
        <v>186</v>
      </c>
      <c r="G90" s="63">
        <f t="shared" si="11"/>
        <v>1453</v>
      </c>
      <c r="H90" s="76">
        <f>H94-SUM(H72:H89,H91:H92)</f>
        <v>2905</v>
      </c>
      <c r="I90" s="159"/>
      <c r="J90" s="63">
        <v>4701</v>
      </c>
      <c r="K90" s="63">
        <v>1235</v>
      </c>
      <c r="L90" s="63">
        <f t="shared" si="10"/>
        <v>902</v>
      </c>
      <c r="M90" s="159"/>
      <c r="N90" s="63">
        <v>186</v>
      </c>
      <c r="O90" s="63">
        <v>902</v>
      </c>
      <c r="P90" s="63">
        <v>1452</v>
      </c>
      <c r="Q90" s="63">
        <v>6838</v>
      </c>
    </row>
    <row r="91" spans="2:17" x14ac:dyDescent="0.3">
      <c r="B91" s="75" t="str">
        <f>CHOOSE(Contents!$A$1,Support!B391,Support!C391)</f>
        <v>Other</v>
      </c>
      <c r="D91" s="63">
        <v>119</v>
      </c>
      <c r="E91" s="63">
        <v>15</v>
      </c>
      <c r="F91" s="63">
        <v>34</v>
      </c>
      <c r="G91" s="63">
        <f t="shared" si="11"/>
        <v>18</v>
      </c>
      <c r="H91" s="76">
        <v>186</v>
      </c>
      <c r="I91" s="159"/>
      <c r="J91" s="63">
        <v>38</v>
      </c>
      <c r="K91" s="63">
        <v>10</v>
      </c>
      <c r="L91" s="63">
        <f t="shared" si="10"/>
        <v>23</v>
      </c>
      <c r="N91" s="63">
        <v>29</v>
      </c>
      <c r="O91" s="63">
        <v>23</v>
      </c>
      <c r="P91" s="63">
        <v>168</v>
      </c>
      <c r="Q91" s="63">
        <v>71</v>
      </c>
    </row>
    <row r="92" spans="2:17" x14ac:dyDescent="0.3">
      <c r="B92" s="75" t="str">
        <f>CHOOSE(Contents!$A$1,Support!B392,Support!C392)</f>
        <v>Tax effect of the adjustments</v>
      </c>
      <c r="D92" s="63">
        <v>-524</v>
      </c>
      <c r="E92" s="63">
        <v>16</v>
      </c>
      <c r="F92" s="63">
        <v>-108</v>
      </c>
      <c r="G92" s="63">
        <f t="shared" si="11"/>
        <v>-710</v>
      </c>
      <c r="H92" s="76">
        <v>-1326</v>
      </c>
      <c r="I92" s="159"/>
      <c r="J92" s="63">
        <v>-1393</v>
      </c>
      <c r="K92" s="63">
        <v>3610</v>
      </c>
      <c r="L92" s="63">
        <f t="shared" si="10"/>
        <v>-3078</v>
      </c>
      <c r="N92" s="63">
        <v>-294</v>
      </c>
      <c r="O92" s="63">
        <v>-3078</v>
      </c>
      <c r="P92" s="63">
        <v>-924</v>
      </c>
      <c r="Q92" s="63">
        <v>82</v>
      </c>
    </row>
    <row r="93" spans="2:17" x14ac:dyDescent="0.3">
      <c r="B93" s="75" t="str">
        <f>CHOOSE(Contents!$A$1,Support!B393,Support!C393)</f>
        <v>Net profit on discontinued operations</v>
      </c>
      <c r="D93" s="63"/>
      <c r="E93" s="63"/>
      <c r="F93" s="63"/>
      <c r="G93" s="63"/>
      <c r="H93" s="76"/>
      <c r="I93" s="159"/>
      <c r="J93" s="63"/>
      <c r="K93" s="63"/>
      <c r="L93" s="63">
        <f t="shared" si="10"/>
        <v>-21847</v>
      </c>
      <c r="N93" s="63">
        <v>-2246</v>
      </c>
      <c r="O93" s="63">
        <v>-21847</v>
      </c>
      <c r="P93" s="63">
        <v>-6154</v>
      </c>
      <c r="Q93" s="63">
        <v>-20685</v>
      </c>
    </row>
    <row r="94" spans="2:17" ht="13.5" thickBot="1" x14ac:dyDescent="0.35">
      <c r="B94" s="71" t="str">
        <f>CHOOSE(Contents!$A$1,Support!B394,Support!C394)</f>
        <v>Group Adjusted net profit</v>
      </c>
      <c r="D94" s="72">
        <f>'Segments Performance'!D32</f>
        <v>-998</v>
      </c>
      <c r="E94" s="72">
        <f>'Segments Performance'!E32</f>
        <v>-2232</v>
      </c>
      <c r="F94" s="72">
        <f>'Segments Performance'!F32</f>
        <v>-1429</v>
      </c>
      <c r="G94" s="72">
        <f>'Segments Performance'!G32</f>
        <v>-1174</v>
      </c>
      <c r="H94" s="72">
        <f>'Segments Performance'!H32</f>
        <v>-5833</v>
      </c>
      <c r="J94" s="72">
        <f>'Segments Performance'!J32</f>
        <v>-7370</v>
      </c>
      <c r="K94" s="72">
        <f>'Segments Performance'!K32</f>
        <v>-3435</v>
      </c>
      <c r="L94" s="72">
        <f>'Segments Performance'!L32</f>
        <v>704</v>
      </c>
      <c r="M94" s="160">
        <f>SUM(L71:L93)-L94</f>
        <v>0</v>
      </c>
      <c r="N94" s="72">
        <f>'Segments Performance'!N32</f>
        <v>-1429</v>
      </c>
      <c r="O94" s="72">
        <f>'Segments Performance'!O32</f>
        <v>704</v>
      </c>
      <c r="P94" s="72">
        <f>'Segments Performance'!P32</f>
        <v>-4659</v>
      </c>
      <c r="Q94" s="72">
        <f>'Segments Performance'!Q32</f>
        <v>-10101</v>
      </c>
    </row>
    <row r="95" spans="2:17" ht="13.5" thickTop="1" x14ac:dyDescent="0.3">
      <c r="D95" s="160"/>
      <c r="E95" s="160"/>
      <c r="F95" s="160"/>
      <c r="G95" s="160"/>
      <c r="H95" s="160"/>
      <c r="J95" s="160"/>
      <c r="K95" s="160"/>
      <c r="L95" s="160"/>
      <c r="N95" s="160"/>
      <c r="O95" s="160"/>
      <c r="P95" s="160"/>
      <c r="Q95" s="160"/>
    </row>
    <row r="96" spans="2:17" x14ac:dyDescent="0.3">
      <c r="B96" s="54"/>
      <c r="D96" s="161"/>
      <c r="E96" s="161"/>
      <c r="F96" s="161"/>
      <c r="G96" s="161"/>
      <c r="H96" s="161"/>
      <c r="J96" s="161"/>
      <c r="K96" s="161"/>
      <c r="L96" s="161"/>
      <c r="N96" s="161"/>
      <c r="O96" s="161"/>
      <c r="P96" s="161"/>
      <c r="Q96" s="161"/>
    </row>
  </sheetData>
  <hyperlinks>
    <hyperlink ref="A1" location="Contents!A1" display="Back" xr:uid="{5521D914-D0F3-4EA4-82B9-CE71D517BF21}"/>
  </hyperlinks>
  <pageMargins left="0.7" right="0.7" top="0.75" bottom="0.75" header="0.3" footer="0.3"/>
  <pageSetup paperSize="9" orientation="portrait" r:id="rId1"/>
  <customProperties>
    <customPr name="_pios_id" r:id="rId2"/>
  </customProperties>
  <ignoredErrors>
    <ignoredError sqref="G90" formula="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L18"/>
  <sheetViews>
    <sheetView showGridLines="0" zoomScale="70" zoomScaleNormal="70" workbookViewId="0">
      <pane xSplit="2" ySplit="4" topLeftCell="C5" activePane="bottomRight" state="frozen"/>
      <selection activeCell="L62" sqref="L62"/>
      <selection pane="topRight" activeCell="L62" sqref="L62"/>
      <selection pane="bottomLeft" activeCell="L62" sqref="L62"/>
      <selection pane="bottomRight" activeCell="H30" sqref="H30"/>
    </sheetView>
  </sheetViews>
  <sheetFormatPr defaultColWidth="11.0703125" defaultRowHeight="12.5" x14ac:dyDescent="0.25"/>
  <cols>
    <col min="1" max="1" width="3.0703125" style="54" customWidth="1"/>
    <col min="2" max="2" width="47.5703125" style="54" customWidth="1"/>
    <col min="3" max="3" width="2.5" style="54" customWidth="1"/>
    <col min="4" max="8" width="10.0703125" style="54" customWidth="1"/>
    <col min="9" max="9" width="2.5703125" style="54" customWidth="1"/>
    <col min="10" max="12" width="10.0703125" style="54" customWidth="1"/>
    <col min="13" max="16384" width="11.0703125" style="54"/>
  </cols>
  <sheetData>
    <row r="1" spans="1:12" ht="13" x14ac:dyDescent="0.3">
      <c r="A1" s="27" t="str">
        <f>CHOOSE(Contents!$A$1,Support!$B$2,Support!$C$2)</f>
        <v>Back to Contents</v>
      </c>
    </row>
    <row r="3" spans="1:12" ht="13" x14ac:dyDescent="0.25">
      <c r="D3" s="74"/>
      <c r="J3" s="74"/>
      <c r="K3" s="74"/>
      <c r="L3" s="74"/>
    </row>
    <row r="4" spans="1:12" ht="13" x14ac:dyDescent="0.3">
      <c r="B4" s="32" t="str">
        <f>CHOOSE(Contents!$A$1,Support!B422,Support!C422)</f>
        <v>RUB mn</v>
      </c>
      <c r="C4" s="2"/>
      <c r="D4" s="60" t="str">
        <f>CHOOSE(Contents!$A$1,Support!N$1,Support!N$2)</f>
        <v>Q1 2021</v>
      </c>
      <c r="E4" s="60" t="str">
        <f>CHOOSE(Contents!$A$1,Support!O$1,Support!O$2)</f>
        <v>Q2 2021</v>
      </c>
      <c r="F4" s="60" t="str">
        <f>CHOOSE(Contents!$A$1,Support!P$1,Support!P$2)</f>
        <v>Q3 2021</v>
      </c>
      <c r="G4" s="60" t="str">
        <f>CHOOSE(Contents!$A$1,Support!Q$1,Support!Q$2)</f>
        <v>Q4 2021</v>
      </c>
      <c r="H4" s="60" t="str">
        <f>CHOOSE(Contents!$A$1,Support!R$1,Support!R$2)</f>
        <v>FY 2021</v>
      </c>
      <c r="I4" s="158"/>
      <c r="J4" s="60" t="str">
        <f>CHOOSE(Contents!$A$1,Support!T$1,Support!T$2)</f>
        <v>Q1 2022</v>
      </c>
      <c r="K4" s="60" t="str">
        <f>CHOOSE(Contents!$A$1,Support!U$1,Support!U$2)</f>
        <v>Q2 2022</v>
      </c>
      <c r="L4" s="60" t="str">
        <f>CHOOSE(Contents!$A$1,Support!V$1,Support!V$2)</f>
        <v>Q3 2022</v>
      </c>
    </row>
    <row r="5" spans="1:12" ht="13" x14ac:dyDescent="0.3">
      <c r="B5" s="69" t="str">
        <f>CHOOSE(Contents!$A$1,Support!B423,Support!C423)</f>
        <v>Gross and net debt</v>
      </c>
      <c r="D5" s="70"/>
      <c r="E5" s="70"/>
      <c r="F5" s="70"/>
      <c r="G5" s="70"/>
      <c r="H5" s="70"/>
      <c r="J5" s="70"/>
      <c r="K5" s="70"/>
      <c r="L5" s="70"/>
    </row>
    <row r="6" spans="1:12" x14ac:dyDescent="0.25">
      <c r="B6" s="79" t="str">
        <f>CHOOSE(Contents!$A$1,Support!B424,Support!C424)</f>
        <v>Interest-bearing loans and bonds</v>
      </c>
      <c r="D6" s="76">
        <f>SUM('BS (IFRS)'!K45,'BS (IFRS)'!K46,'BS (IFRS)'!K54)</f>
        <v>47717</v>
      </c>
      <c r="E6" s="76">
        <f>SUM('BS (IFRS)'!L45,'BS (IFRS)'!L46,'BS (IFRS)'!L54)</f>
        <v>45943</v>
      </c>
      <c r="F6" s="76">
        <f>SUM('BS (IFRS)'!M45,'BS (IFRS)'!M46,'BS (IFRS)'!M54)</f>
        <v>60051</v>
      </c>
      <c r="G6" s="76">
        <f>SUM('BS (IFRS)'!N45,'BS (IFRS)'!N46,'BS (IFRS)'!N54)</f>
        <v>58767</v>
      </c>
      <c r="H6" s="76">
        <f>G6</f>
        <v>58767</v>
      </c>
      <c r="J6" s="76">
        <f>SUM('BS (IFRS)'!P46,'BS (IFRS)'!P54)</f>
        <v>73473</v>
      </c>
      <c r="K6" s="76">
        <f>SUM('BS (IFRS)'!Q46,'BS (IFRS)'!Q54,)</f>
        <v>59109</v>
      </c>
      <c r="L6" s="76">
        <f>SUM('BS (IFRS)'!R46,'BS (IFRS)'!R54,)</f>
        <v>63590</v>
      </c>
    </row>
    <row r="7" spans="1:12" s="59" customFormat="1" x14ac:dyDescent="0.25">
      <c r="B7" s="79" t="str">
        <f>CHOOSE(Contents!$A$1,Support!B425,Support!C425)</f>
        <v>Financial liabilities at fair value through profit or loss</v>
      </c>
      <c r="D7" s="63">
        <f>SUM('BS (IFRS)'!K45,'BS (IFRS)'!K57)</f>
        <v>2441</v>
      </c>
      <c r="E7" s="63">
        <f>SUM('BS (IFRS)'!L45,'BS (IFRS)'!L57)</f>
        <v>2121</v>
      </c>
      <c r="F7" s="63">
        <f>SUM('BS (IFRS)'!M45,'BS (IFRS)'!M57)</f>
        <v>1622</v>
      </c>
      <c r="G7" s="63">
        <f>SUM('BS (IFRS)'!N45,'BS (IFRS)'!N57)</f>
        <v>879</v>
      </c>
      <c r="H7" s="63">
        <f>SUM('BS (IFRS)'!N45,'BS (IFRS)'!N57)</f>
        <v>879</v>
      </c>
      <c r="J7" s="63">
        <f>SUM('BS (IFRS)'!P45,'BS (IFRS)'!P57)</f>
        <v>1015</v>
      </c>
      <c r="K7" s="63">
        <f>SUM('BS (IFRS)'!Q45,'BS (IFRS)'!Q57)</f>
        <v>5881</v>
      </c>
      <c r="L7" s="63">
        <f>SUM('BS (IFRS)'!R45,'BS (IFRS)'!R57)</f>
        <v>7035</v>
      </c>
    </row>
    <row r="8" spans="1:12" ht="13" x14ac:dyDescent="0.3">
      <c r="B8" s="81" t="str">
        <f>CHOOSE(Contents!$A$1,Support!B426,Support!C426)</f>
        <v>Gross debt excl. lease liabilities</v>
      </c>
      <c r="C8" s="82"/>
      <c r="D8" s="83">
        <f t="shared" ref="D8:H8" si="0">SUM(D6:D7)</f>
        <v>50158</v>
      </c>
      <c r="E8" s="83">
        <f t="shared" si="0"/>
        <v>48064</v>
      </c>
      <c r="F8" s="83">
        <f t="shared" si="0"/>
        <v>61673</v>
      </c>
      <c r="G8" s="83">
        <f t="shared" si="0"/>
        <v>59646</v>
      </c>
      <c r="H8" s="83">
        <f t="shared" si="0"/>
        <v>59646</v>
      </c>
      <c r="I8" s="83"/>
      <c r="J8" s="83">
        <f>SUM(J6:J7)</f>
        <v>74488</v>
      </c>
      <c r="K8" s="83">
        <f t="shared" ref="K8:L8" si="1">SUM(K6:K7)</f>
        <v>64990</v>
      </c>
      <c r="L8" s="83">
        <f t="shared" si="1"/>
        <v>70625</v>
      </c>
    </row>
    <row r="9" spans="1:12" x14ac:dyDescent="0.25">
      <c r="B9" s="75" t="str">
        <f>CHOOSE(Contents!$A$1,Support!B427,Support!C427)</f>
        <v>Lease liabilities</v>
      </c>
      <c r="D9" s="76">
        <f>SUM('BS (IFRS)'!K44,'BS (IFRS)'!K55)</f>
        <v>16466</v>
      </c>
      <c r="E9" s="76">
        <f>SUM('BS (IFRS)'!L44,'BS (IFRS)'!L55)</f>
        <v>15602</v>
      </c>
      <c r="F9" s="76">
        <f>SUM('BS (IFRS)'!M44,'BS (IFRS)'!M55)</f>
        <v>15794</v>
      </c>
      <c r="G9" s="76">
        <f>SUM('BS (IFRS)'!N44,'BS (IFRS)'!N55)</f>
        <v>15448</v>
      </c>
      <c r="H9" s="76">
        <f>G9</f>
        <v>15448</v>
      </c>
      <c r="J9" s="76">
        <f>SUM('BS (IFRS)'!P44,'BS (IFRS)'!P55)</f>
        <v>16302</v>
      </c>
      <c r="K9" s="76">
        <f>SUM('BS (IFRS)'!Q44,'BS (IFRS)'!Q55)</f>
        <v>16047</v>
      </c>
      <c r="L9" s="76">
        <f>SUM('BS (IFRS)'!R44,'BS (IFRS)'!R55)</f>
        <v>15723</v>
      </c>
    </row>
    <row r="10" spans="1:12" ht="13" x14ac:dyDescent="0.3">
      <c r="B10" s="81" t="str">
        <f>CHOOSE(Contents!$A$1,Support!B428,Support!C428)</f>
        <v>Gross debt incl. lease liabilities</v>
      </c>
      <c r="D10" s="83">
        <f>SUM(D8:D9)</f>
        <v>66624</v>
      </c>
      <c r="E10" s="83">
        <f t="shared" ref="E10:J10" si="2">SUM(E8:E9)</f>
        <v>63666</v>
      </c>
      <c r="F10" s="83">
        <f t="shared" si="2"/>
        <v>77467</v>
      </c>
      <c r="G10" s="83">
        <f t="shared" si="2"/>
        <v>75094</v>
      </c>
      <c r="H10" s="83">
        <f t="shared" si="2"/>
        <v>75094</v>
      </c>
      <c r="I10" s="83"/>
      <c r="J10" s="83">
        <f t="shared" si="2"/>
        <v>90790</v>
      </c>
      <c r="K10" s="83">
        <f t="shared" ref="K10:L10" si="3">SUM(K8:K9)</f>
        <v>81037</v>
      </c>
      <c r="L10" s="83">
        <f t="shared" si="3"/>
        <v>86348</v>
      </c>
    </row>
    <row r="11" spans="1:12" x14ac:dyDescent="0.25">
      <c r="B11" s="75" t="str">
        <f>CHOOSE(Contents!$A$1,Support!B429,Support!C429)</f>
        <v>Cash and cash equivalents</v>
      </c>
      <c r="D11" s="76">
        <f>'BS (IFRS)'!K27</f>
        <v>35746</v>
      </c>
      <c r="E11" s="76">
        <f>'BS (IFRS)'!L27+'BS (IFRS)'!L22</f>
        <v>25549</v>
      </c>
      <c r="F11" s="76">
        <f>'BS (IFRS)'!M27</f>
        <v>30820</v>
      </c>
      <c r="G11" s="76">
        <f>'BS (IFRS)'!N27</f>
        <v>23737</v>
      </c>
      <c r="H11" s="76">
        <f>G11</f>
        <v>23737</v>
      </c>
      <c r="J11" s="76">
        <f>'BS (IFRS)'!P27</f>
        <v>19086</v>
      </c>
      <c r="K11" s="76">
        <f>'BS (IFRS)'!Q27</f>
        <v>12385</v>
      </c>
      <c r="L11" s="76">
        <f>'BS (IFRS)'!R27</f>
        <v>14688</v>
      </c>
    </row>
    <row r="12" spans="1:12" ht="13" x14ac:dyDescent="0.3">
      <c r="B12" s="81" t="str">
        <f>CHOOSE(Contents!$A$1,Support!B430,Support!C430)</f>
        <v>Net debt excl. lease liabilities</v>
      </c>
      <c r="C12" s="82"/>
      <c r="D12" s="83">
        <f>SUM(D8,-D11)</f>
        <v>14412</v>
      </c>
      <c r="E12" s="83">
        <f t="shared" ref="E12:J12" si="4">SUM(E8,-E11)</f>
        <v>22515</v>
      </c>
      <c r="F12" s="83">
        <f t="shared" si="4"/>
        <v>30853</v>
      </c>
      <c r="G12" s="83">
        <f t="shared" si="4"/>
        <v>35909</v>
      </c>
      <c r="H12" s="83">
        <f t="shared" si="4"/>
        <v>35909</v>
      </c>
      <c r="I12" s="83"/>
      <c r="J12" s="83">
        <f t="shared" si="4"/>
        <v>55402</v>
      </c>
      <c r="K12" s="83">
        <f t="shared" ref="K12:L12" si="5">SUM(K8,-K11)</f>
        <v>52605</v>
      </c>
      <c r="L12" s="83">
        <f t="shared" si="5"/>
        <v>55937</v>
      </c>
    </row>
    <row r="13" spans="1:12" ht="13.5" thickBot="1" x14ac:dyDescent="0.35">
      <c r="B13" s="73" t="str">
        <f>CHOOSE(Contents!$A$1,Support!B431,Support!C431)</f>
        <v>Net debt incl. lease liabilities</v>
      </c>
      <c r="D13" s="84">
        <f>SUM(D10,-D11)</f>
        <v>30878</v>
      </c>
      <c r="E13" s="84">
        <f t="shared" ref="E13:J13" si="6">SUM(E10,-E11)</f>
        <v>38117</v>
      </c>
      <c r="F13" s="84">
        <f t="shared" si="6"/>
        <v>46647</v>
      </c>
      <c r="G13" s="84">
        <f t="shared" si="6"/>
        <v>51357</v>
      </c>
      <c r="H13" s="84">
        <f t="shared" si="6"/>
        <v>51357</v>
      </c>
      <c r="J13" s="84">
        <f t="shared" si="6"/>
        <v>71704</v>
      </c>
      <c r="K13" s="84">
        <f t="shared" ref="K13:L13" si="7">SUM(K10,-K11)</f>
        <v>68652</v>
      </c>
      <c r="L13" s="84">
        <f t="shared" si="7"/>
        <v>71660</v>
      </c>
    </row>
    <row r="14" spans="1:12" ht="13.5" thickTop="1" x14ac:dyDescent="0.3">
      <c r="B14" s="85" t="str">
        <f>CHOOSE(Contents!$A$1,Support!B432,Support!C432)</f>
        <v>Net debt excl. LL / Adjusted EBITDA LTM</v>
      </c>
      <c r="C14" s="86"/>
      <c r="D14" s="87">
        <f t="shared" ref="D14:H15" si="8">D12/D$16</f>
        <v>0.5266196514049768</v>
      </c>
      <c r="E14" s="87">
        <f t="shared" si="8"/>
        <v>0.84690615008463421</v>
      </c>
      <c r="F14" s="87">
        <f t="shared" si="8"/>
        <v>1.0852650462555842</v>
      </c>
      <c r="G14" s="87">
        <f>G12/G$16</f>
        <v>1.1291428212062133</v>
      </c>
      <c r="H14" s="87">
        <f t="shared" si="8"/>
        <v>1.1291428212062133</v>
      </c>
      <c r="I14" s="86"/>
      <c r="J14" s="87">
        <f t="shared" ref="J14:L15" si="9">J12/J$16</f>
        <v>1.9309550685318413</v>
      </c>
      <c r="K14" s="87">
        <f t="shared" si="9"/>
        <v>2.005054361769862</v>
      </c>
      <c r="L14" s="87">
        <f t="shared" si="9"/>
        <v>2.0254409324603335</v>
      </c>
    </row>
    <row r="15" spans="1:12" ht="13" x14ac:dyDescent="0.3">
      <c r="B15" s="85" t="str">
        <f>CHOOSE(Contents!$A$1,Support!B433,Support!C433)</f>
        <v>Net debt incl. LL / Adjusted EBITDA LTM</v>
      </c>
      <c r="C15" s="86"/>
      <c r="D15" s="88">
        <f t="shared" si="8"/>
        <v>1.1282931998392225</v>
      </c>
      <c r="E15" s="88">
        <f t="shared" si="8"/>
        <v>1.4337784464923828</v>
      </c>
      <c r="F15" s="88">
        <f t="shared" si="8"/>
        <v>1.6408245101832635</v>
      </c>
      <c r="G15" s="88">
        <f t="shared" si="8"/>
        <v>1.6148984340607508</v>
      </c>
      <c r="H15" s="88">
        <f t="shared" si="8"/>
        <v>1.6148984340607508</v>
      </c>
      <c r="I15" s="86"/>
      <c r="J15" s="88">
        <f t="shared" si="9"/>
        <v>2.4991372555865703</v>
      </c>
      <c r="K15" s="88">
        <f t="shared" si="9"/>
        <v>2.6166902774303691</v>
      </c>
      <c r="L15" s="88">
        <f t="shared" si="9"/>
        <v>2.5947601269304306</v>
      </c>
    </row>
    <row r="16" spans="1:12" x14ac:dyDescent="0.25">
      <c r="B16" s="89" t="str">
        <f>CHOOSE(Contents!$A$1,Support!B434,Support!C434)</f>
        <v>Adjusted EBITDA LTM</v>
      </c>
      <c r="C16" s="90"/>
      <c r="D16" s="91">
        <v>27367</v>
      </c>
      <c r="E16" s="91">
        <v>26585</v>
      </c>
      <c r="F16" s="91">
        <v>28429</v>
      </c>
      <c r="G16" s="91">
        <f>'Segments Performance'!H21</f>
        <v>31802</v>
      </c>
      <c r="H16" s="91">
        <v>31802</v>
      </c>
      <c r="I16" s="92"/>
      <c r="J16" s="91">
        <v>28691.501373008992</v>
      </c>
      <c r="K16" s="91">
        <f>'Segments Performance'!F21+'Segments Performance'!G21+'Segments Performance'!J21+'Segments Performance'!K21</f>
        <v>26236.196386000003</v>
      </c>
      <c r="L16" s="91">
        <f>'Segments Performance'!G21+'Segments Performance'!J21+'Segments Performance'!K21+'Segments Performance'!L21</f>
        <v>27617.196386000003</v>
      </c>
    </row>
    <row r="18" spans="8:8" x14ac:dyDescent="0.25">
      <c r="H18" s="77"/>
    </row>
  </sheetData>
  <hyperlinks>
    <hyperlink ref="A1" location="Contents!A1" display="Back" xr:uid="{7318B2BC-3FE2-43AB-BE3E-16680373D20D}"/>
  </hyperlinks>
  <pageMargins left="0.7" right="0.7" top="0.75" bottom="0.75" header="0.3" footer="0.3"/>
  <pageSetup paperSize="9" orientation="portrait" r:id="rId1"/>
  <customProperties>
    <customPr name="_pios_id" r:id="rId2"/>
  </customPropertie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A68510-9860-4F56-83A4-24EB6E3250EF}">
  <sheetPr>
    <tabColor theme="0" tint="-0.499984740745262"/>
  </sheetPr>
  <dimension ref="B1:AE498"/>
  <sheetViews>
    <sheetView zoomScale="90" zoomScaleNormal="90" workbookViewId="0">
      <pane xSplit="2" ySplit="1" topLeftCell="C2" activePane="bottomRight" state="frozen"/>
      <selection pane="topRight" activeCell="C1" sqref="C1"/>
      <selection pane="bottomLeft" activeCell="A2" sqref="A2"/>
      <selection pane="bottomRight" activeCell="AA9" sqref="AA9"/>
    </sheetView>
  </sheetViews>
  <sheetFormatPr defaultColWidth="8.92578125" defaultRowHeight="12.5" x14ac:dyDescent="0.3"/>
  <cols>
    <col min="1" max="1" width="3.92578125" style="3" customWidth="1"/>
    <col min="2" max="2" width="42.5703125" style="3" customWidth="1"/>
    <col min="3" max="3" width="51.42578125" style="6" customWidth="1"/>
    <col min="4" max="4" width="4.92578125" style="190" customWidth="1"/>
    <col min="5" max="5" width="4.42578125" style="3" bestFit="1" customWidth="1"/>
    <col min="6" max="6" width="6.5" style="3" bestFit="1" customWidth="1"/>
    <col min="7" max="7" width="3.42578125" style="3" customWidth="1"/>
    <col min="8" max="8" width="9.92578125" style="3" bestFit="1" customWidth="1"/>
    <col min="9" max="10" width="9.5" style="3" bestFit="1" customWidth="1"/>
    <col min="11" max="11" width="7.5" style="3" bestFit="1" customWidth="1"/>
    <col min="12" max="12" width="6.5703125" style="3" bestFit="1" customWidth="1"/>
    <col min="13" max="15" width="9.42578125" style="3" bestFit="1" customWidth="1"/>
    <col min="16" max="16" width="7.0703125" style="3" bestFit="1" customWidth="1"/>
    <col min="17" max="17" width="7.42578125" style="3" bestFit="1" customWidth="1"/>
    <col min="18" max="20" width="9.5" style="3" bestFit="1" customWidth="1"/>
    <col min="21" max="22" width="7.42578125" style="3" bestFit="1" customWidth="1"/>
    <col min="23" max="23" width="7.5" style="3" bestFit="1" customWidth="1"/>
    <col min="24" max="24" width="6.5703125" style="3" bestFit="1" customWidth="1"/>
    <col min="25" max="16384" width="8.92578125" style="3"/>
  </cols>
  <sheetData>
    <row r="1" spans="2:31" ht="13" x14ac:dyDescent="0.3">
      <c r="B1" s="170" t="s">
        <v>464</v>
      </c>
      <c r="C1" s="4" t="s">
        <v>465</v>
      </c>
      <c r="E1" s="170" t="s">
        <v>464</v>
      </c>
      <c r="F1" s="3" t="s">
        <v>42</v>
      </c>
      <c r="H1" s="3" t="s">
        <v>1</v>
      </c>
      <c r="I1" s="3" t="s">
        <v>2</v>
      </c>
      <c r="J1" s="3" t="s">
        <v>3</v>
      </c>
      <c r="K1" s="3" t="s">
        <v>4</v>
      </c>
      <c r="L1" s="3" t="s">
        <v>0</v>
      </c>
      <c r="N1" s="3" t="s">
        <v>5</v>
      </c>
      <c r="O1" s="3" t="s">
        <v>136</v>
      </c>
      <c r="P1" s="3" t="s">
        <v>155</v>
      </c>
      <c r="Q1" s="3" t="s">
        <v>183</v>
      </c>
      <c r="R1" s="3" t="s">
        <v>184</v>
      </c>
      <c r="T1" s="3" t="s">
        <v>221</v>
      </c>
      <c r="U1" s="3" t="s">
        <v>239</v>
      </c>
      <c r="V1" s="3" t="s">
        <v>468</v>
      </c>
      <c r="W1" s="3" t="s">
        <v>469</v>
      </c>
      <c r="X1" s="3" t="s">
        <v>467</v>
      </c>
      <c r="Z1" s="3" t="s">
        <v>597</v>
      </c>
      <c r="AA1" s="3" t="s">
        <v>610</v>
      </c>
      <c r="AB1" s="3" t="s">
        <v>596</v>
      </c>
      <c r="AC1" s="3" t="s">
        <v>595</v>
      </c>
      <c r="AE1" s="3" t="s">
        <v>590</v>
      </c>
    </row>
    <row r="2" spans="2:31" ht="13" x14ac:dyDescent="0.3">
      <c r="B2" s="3" t="s">
        <v>133</v>
      </c>
      <c r="C2" s="6" t="s">
        <v>457</v>
      </c>
      <c r="E2" s="170" t="s">
        <v>465</v>
      </c>
      <c r="F2" s="3">
        <v>2019</v>
      </c>
      <c r="H2" s="3" t="s">
        <v>274</v>
      </c>
      <c r="I2" s="3" t="s">
        <v>275</v>
      </c>
      <c r="J2" s="3" t="s">
        <v>276</v>
      </c>
      <c r="K2" s="3" t="s">
        <v>277</v>
      </c>
      <c r="L2" s="3">
        <v>2020</v>
      </c>
      <c r="N2" s="3" t="s">
        <v>267</v>
      </c>
      <c r="O2" s="3" t="s">
        <v>268</v>
      </c>
      <c r="P2" s="3" t="s">
        <v>270</v>
      </c>
      <c r="Q2" s="3" t="s">
        <v>271</v>
      </c>
      <c r="R2" s="3">
        <v>2021</v>
      </c>
      <c r="T2" s="3" t="s">
        <v>272</v>
      </c>
      <c r="U2" s="3" t="s">
        <v>273</v>
      </c>
      <c r="V2" s="3" t="s">
        <v>470</v>
      </c>
      <c r="W2" s="3" t="s">
        <v>471</v>
      </c>
      <c r="X2" s="3">
        <v>2022</v>
      </c>
      <c r="Z2" s="3" t="s">
        <v>592</v>
      </c>
      <c r="AA2" s="3" t="s">
        <v>609</v>
      </c>
      <c r="AB2" s="3" t="s">
        <v>593</v>
      </c>
      <c r="AC2" s="3" t="s">
        <v>594</v>
      </c>
      <c r="AE2" s="3" t="s">
        <v>591</v>
      </c>
    </row>
    <row r="3" spans="2:31" x14ac:dyDescent="0.3">
      <c r="B3" s="3" t="s">
        <v>129</v>
      </c>
      <c r="C3" s="6" t="s">
        <v>452</v>
      </c>
    </row>
    <row r="4" spans="2:31" ht="13" x14ac:dyDescent="0.3">
      <c r="B4" s="3" t="s">
        <v>185</v>
      </c>
      <c r="C4" s="6" t="s">
        <v>453</v>
      </c>
      <c r="E4" s="170" t="s">
        <v>464</v>
      </c>
      <c r="F4" s="3" t="s">
        <v>42</v>
      </c>
      <c r="H4" s="3" t="s">
        <v>164</v>
      </c>
      <c r="I4" s="3" t="s">
        <v>165</v>
      </c>
      <c r="J4" s="3" t="s">
        <v>135</v>
      </c>
      <c r="K4" s="3" t="s">
        <v>0</v>
      </c>
      <c r="M4" s="3" t="s">
        <v>166</v>
      </c>
      <c r="N4" s="3" t="s">
        <v>167</v>
      </c>
      <c r="O4" s="3" t="s">
        <v>157</v>
      </c>
      <c r="P4" s="3" t="s">
        <v>184</v>
      </c>
      <c r="R4" s="3" t="s">
        <v>222</v>
      </c>
      <c r="S4" s="3" t="s">
        <v>241</v>
      </c>
      <c r="T4" s="3" t="s">
        <v>466</v>
      </c>
      <c r="U4" s="3" t="s">
        <v>467</v>
      </c>
      <c r="V4" s="3" t="s">
        <v>596</v>
      </c>
    </row>
    <row r="5" spans="2:31" ht="13" x14ac:dyDescent="0.3">
      <c r="B5" s="3" t="s">
        <v>154</v>
      </c>
      <c r="C5" s="6" t="s">
        <v>608</v>
      </c>
      <c r="E5" s="170" t="s">
        <v>465</v>
      </c>
      <c r="F5" s="3">
        <v>2019</v>
      </c>
      <c r="H5" s="3" t="s">
        <v>472</v>
      </c>
      <c r="I5" s="3" t="s">
        <v>473</v>
      </c>
      <c r="J5" s="3" t="s">
        <v>474</v>
      </c>
      <c r="K5" s="3">
        <v>2020</v>
      </c>
      <c r="M5" s="3" t="s">
        <v>475</v>
      </c>
      <c r="N5" s="3" t="s">
        <v>476</v>
      </c>
      <c r="O5" s="3" t="s">
        <v>477</v>
      </c>
      <c r="P5" s="3">
        <v>2021</v>
      </c>
      <c r="R5" s="3" t="s">
        <v>478</v>
      </c>
      <c r="S5" s="3" t="s">
        <v>479</v>
      </c>
      <c r="T5" s="3" t="s">
        <v>480</v>
      </c>
      <c r="U5" s="3">
        <v>2022</v>
      </c>
      <c r="V5" s="3" t="s">
        <v>593</v>
      </c>
    </row>
    <row r="6" spans="2:31" x14ac:dyDescent="0.3">
      <c r="B6" s="3" t="s">
        <v>130</v>
      </c>
      <c r="C6" s="6" t="s">
        <v>454</v>
      </c>
    </row>
    <row r="7" spans="2:31" x14ac:dyDescent="0.3">
      <c r="B7" s="3" t="s">
        <v>131</v>
      </c>
      <c r="C7" s="6" t="s">
        <v>455</v>
      </c>
      <c r="T7" s="3" t="s">
        <v>602</v>
      </c>
      <c r="U7" s="3" t="s">
        <v>603</v>
      </c>
      <c r="V7" s="3" t="s">
        <v>604</v>
      </c>
      <c r="W7" s="3" t="s">
        <v>605</v>
      </c>
      <c r="X7" s="3" t="s">
        <v>467</v>
      </c>
    </row>
    <row r="8" spans="2:31" x14ac:dyDescent="0.3">
      <c r="B8" s="3" t="s">
        <v>132</v>
      </c>
      <c r="C8" s="6" t="s">
        <v>456</v>
      </c>
      <c r="T8" s="3" t="s">
        <v>601</v>
      </c>
      <c r="U8" s="3" t="s">
        <v>598</v>
      </c>
      <c r="V8" s="3" t="s">
        <v>599</v>
      </c>
      <c r="W8" s="3" t="s">
        <v>600</v>
      </c>
      <c r="X8" s="3">
        <v>2022</v>
      </c>
    </row>
    <row r="9" spans="2:31" x14ac:dyDescent="0.3">
      <c r="B9" s="3" t="s">
        <v>186</v>
      </c>
      <c r="C9" s="6" t="s">
        <v>436</v>
      </c>
    </row>
    <row r="10" spans="2:31" x14ac:dyDescent="0.3">
      <c r="B10" s="3" t="s">
        <v>236</v>
      </c>
      <c r="C10" s="6" t="s">
        <v>437</v>
      </c>
    </row>
    <row r="12" spans="2:31" ht="13" x14ac:dyDescent="0.3">
      <c r="B12" s="94" t="s">
        <v>482</v>
      </c>
      <c r="C12" s="94" t="s">
        <v>269</v>
      </c>
    </row>
    <row r="13" spans="2:31" ht="13" x14ac:dyDescent="0.3">
      <c r="B13" s="95"/>
      <c r="C13" s="95"/>
    </row>
    <row r="14" spans="2:31" ht="13" x14ac:dyDescent="0.3">
      <c r="B14" s="192" t="s">
        <v>134</v>
      </c>
      <c r="C14" s="192" t="s">
        <v>244</v>
      </c>
    </row>
    <row r="15" spans="2:31" ht="13" x14ac:dyDescent="0.3">
      <c r="B15" s="193" t="s">
        <v>172</v>
      </c>
      <c r="C15" s="193" t="s">
        <v>245</v>
      </c>
    </row>
    <row r="16" spans="2:31" ht="13" x14ac:dyDescent="0.3">
      <c r="B16" s="194" t="s">
        <v>175</v>
      </c>
      <c r="C16" s="194" t="s">
        <v>246</v>
      </c>
    </row>
    <row r="17" spans="2:3" ht="13" x14ac:dyDescent="0.3">
      <c r="B17" s="194" t="s">
        <v>575</v>
      </c>
      <c r="C17" s="198" t="s">
        <v>573</v>
      </c>
    </row>
    <row r="18" spans="2:3" x14ac:dyDescent="0.3">
      <c r="B18" s="195" t="s">
        <v>237</v>
      </c>
      <c r="C18" s="195" t="s">
        <v>247</v>
      </c>
    </row>
    <row r="19" spans="2:3" x14ac:dyDescent="0.3">
      <c r="B19" s="195" t="s">
        <v>173</v>
      </c>
      <c r="C19" s="195" t="s">
        <v>248</v>
      </c>
    </row>
    <row r="20" spans="2:3" ht="13" x14ac:dyDescent="0.3">
      <c r="B20" s="191" t="s">
        <v>174</v>
      </c>
      <c r="C20" s="191" t="s">
        <v>483</v>
      </c>
    </row>
    <row r="21" spans="2:3" x14ac:dyDescent="0.3">
      <c r="B21" s="196" t="s">
        <v>484</v>
      </c>
      <c r="C21" s="196" t="s">
        <v>249</v>
      </c>
    </row>
    <row r="22" spans="2:3" x14ac:dyDescent="0.3">
      <c r="B22" s="197" t="s">
        <v>485</v>
      </c>
      <c r="C22" s="197" t="s">
        <v>250</v>
      </c>
    </row>
    <row r="23" spans="2:3" x14ac:dyDescent="0.3">
      <c r="B23" s="195" t="s">
        <v>8</v>
      </c>
      <c r="C23" s="195" t="s">
        <v>251</v>
      </c>
    </row>
    <row r="24" spans="2:3" ht="13" x14ac:dyDescent="0.3">
      <c r="B24" s="198" t="s">
        <v>175</v>
      </c>
      <c r="C24" s="198" t="s">
        <v>246</v>
      </c>
    </row>
    <row r="25" spans="2:3" ht="13" x14ac:dyDescent="0.3">
      <c r="B25" s="198" t="s">
        <v>576</v>
      </c>
      <c r="C25" s="198" t="s">
        <v>574</v>
      </c>
    </row>
    <row r="26" spans="2:3" x14ac:dyDescent="0.3">
      <c r="B26" s="195" t="s">
        <v>176</v>
      </c>
      <c r="C26" s="195" t="s">
        <v>252</v>
      </c>
    </row>
    <row r="27" spans="2:3" x14ac:dyDescent="0.3">
      <c r="B27" s="195" t="s">
        <v>179</v>
      </c>
      <c r="C27" s="195" t="s">
        <v>253</v>
      </c>
    </row>
    <row r="28" spans="2:3" x14ac:dyDescent="0.3">
      <c r="B28" s="195" t="s">
        <v>177</v>
      </c>
      <c r="C28" s="195" t="s">
        <v>254</v>
      </c>
    </row>
    <row r="29" spans="2:3" ht="13" x14ac:dyDescent="0.3">
      <c r="B29" s="199" t="s">
        <v>178</v>
      </c>
      <c r="C29" s="199" t="s">
        <v>519</v>
      </c>
    </row>
    <row r="30" spans="2:3" ht="13.5" thickBot="1" x14ac:dyDescent="0.35">
      <c r="B30" s="200" t="s">
        <v>212</v>
      </c>
      <c r="C30" s="200" t="s">
        <v>495</v>
      </c>
    </row>
    <row r="31" spans="2:3" ht="13" x14ac:dyDescent="0.3">
      <c r="B31" s="201"/>
      <c r="C31" s="201"/>
    </row>
    <row r="32" spans="2:3" ht="13" x14ac:dyDescent="0.3">
      <c r="B32" s="199" t="s">
        <v>494</v>
      </c>
      <c r="C32" s="199" t="s">
        <v>255</v>
      </c>
    </row>
    <row r="33" spans="2:3" ht="26" x14ac:dyDescent="0.3">
      <c r="B33" s="194" t="s">
        <v>210</v>
      </c>
      <c r="C33" s="194" t="s">
        <v>256</v>
      </c>
    </row>
    <row r="34" spans="2:3" x14ac:dyDescent="0.3">
      <c r="B34" s="182" t="s">
        <v>126</v>
      </c>
      <c r="C34" s="182" t="s">
        <v>257</v>
      </c>
    </row>
    <row r="35" spans="2:3" x14ac:dyDescent="0.3">
      <c r="B35" s="182" t="s">
        <v>127</v>
      </c>
      <c r="C35" s="182" t="s">
        <v>258</v>
      </c>
    </row>
    <row r="36" spans="2:3" x14ac:dyDescent="0.3">
      <c r="B36" s="182" t="s">
        <v>189</v>
      </c>
      <c r="C36" s="182" t="s">
        <v>259</v>
      </c>
    </row>
    <row r="37" spans="2:3" x14ac:dyDescent="0.3">
      <c r="B37" s="182" t="s">
        <v>128</v>
      </c>
      <c r="C37" s="182" t="s">
        <v>260</v>
      </c>
    </row>
    <row r="38" spans="2:3" x14ac:dyDescent="0.3">
      <c r="B38" s="202" t="s">
        <v>177</v>
      </c>
      <c r="C38" s="202" t="s">
        <v>254</v>
      </c>
    </row>
    <row r="39" spans="2:3" ht="13" x14ac:dyDescent="0.3">
      <c r="B39" s="194"/>
      <c r="C39" s="194"/>
    </row>
    <row r="40" spans="2:3" ht="13" x14ac:dyDescent="0.3">
      <c r="B40" s="199" t="s">
        <v>211</v>
      </c>
      <c r="C40" s="199" t="s">
        <v>261</v>
      </c>
    </row>
    <row r="41" spans="2:3" ht="26" x14ac:dyDescent="0.3">
      <c r="B41" s="194" t="s">
        <v>210</v>
      </c>
      <c r="C41" s="194" t="s">
        <v>256</v>
      </c>
    </row>
    <row r="42" spans="2:3" x14ac:dyDescent="0.3">
      <c r="B42" s="182" t="s">
        <v>126</v>
      </c>
      <c r="C42" s="182" t="s">
        <v>257</v>
      </c>
    </row>
    <row r="43" spans="2:3" x14ac:dyDescent="0.3">
      <c r="B43" s="182" t="s">
        <v>127</v>
      </c>
      <c r="C43" s="182" t="s">
        <v>258</v>
      </c>
    </row>
    <row r="44" spans="2:3" x14ac:dyDescent="0.3">
      <c r="B44" s="182" t="s">
        <v>189</v>
      </c>
      <c r="C44" s="182" t="s">
        <v>259</v>
      </c>
    </row>
    <row r="45" spans="2:3" x14ac:dyDescent="0.3">
      <c r="B45" s="182" t="s">
        <v>128</v>
      </c>
      <c r="C45" s="182" t="s">
        <v>260</v>
      </c>
    </row>
    <row r="46" spans="2:3" x14ac:dyDescent="0.3">
      <c r="B46" s="202" t="s">
        <v>177</v>
      </c>
      <c r="C46" s="202" t="s">
        <v>254</v>
      </c>
    </row>
    <row r="47" spans="2:3" x14ac:dyDescent="0.3">
      <c r="B47" s="203"/>
      <c r="C47" s="205"/>
    </row>
    <row r="48" spans="2:3" ht="13" x14ac:dyDescent="0.3">
      <c r="B48" s="192" t="s">
        <v>6</v>
      </c>
      <c r="C48" s="192" t="s">
        <v>262</v>
      </c>
    </row>
    <row r="49" spans="2:3" ht="13" x14ac:dyDescent="0.3">
      <c r="B49" s="193" t="s">
        <v>172</v>
      </c>
      <c r="C49" s="193" t="s">
        <v>245</v>
      </c>
    </row>
    <row r="50" spans="2:3" ht="13" x14ac:dyDescent="0.3">
      <c r="B50" s="194" t="s">
        <v>175</v>
      </c>
      <c r="C50" s="194" t="s">
        <v>246</v>
      </c>
    </row>
    <row r="51" spans="2:3" x14ac:dyDescent="0.3">
      <c r="B51" s="195" t="s">
        <v>173</v>
      </c>
      <c r="C51" s="195" t="s">
        <v>248</v>
      </c>
    </row>
    <row r="52" spans="2:3" ht="13" x14ac:dyDescent="0.3">
      <c r="B52" s="191" t="s">
        <v>174</v>
      </c>
      <c r="C52" s="191" t="s">
        <v>483</v>
      </c>
    </row>
    <row r="53" spans="2:3" x14ac:dyDescent="0.3">
      <c r="B53" s="196" t="s">
        <v>484</v>
      </c>
      <c r="C53" s="196" t="s">
        <v>249</v>
      </c>
    </row>
    <row r="54" spans="2:3" x14ac:dyDescent="0.3">
      <c r="B54" s="197" t="s">
        <v>485</v>
      </c>
      <c r="C54" s="197" t="s">
        <v>250</v>
      </c>
    </row>
    <row r="55" spans="2:3" x14ac:dyDescent="0.3">
      <c r="B55" s="195" t="s">
        <v>8</v>
      </c>
      <c r="C55" s="195" t="s">
        <v>251</v>
      </c>
    </row>
    <row r="56" spans="2:3" ht="13" x14ac:dyDescent="0.3">
      <c r="B56" s="199" t="s">
        <v>178</v>
      </c>
      <c r="C56" s="199" t="s">
        <v>519</v>
      </c>
    </row>
    <row r="57" spans="2:3" ht="13.5" thickBot="1" x14ac:dyDescent="0.35">
      <c r="B57" s="204" t="s">
        <v>212</v>
      </c>
      <c r="C57" s="204" t="s">
        <v>495</v>
      </c>
    </row>
    <row r="58" spans="2:3" ht="13" thickTop="1" x14ac:dyDescent="0.3">
      <c r="B58" s="205"/>
      <c r="C58" s="205"/>
    </row>
    <row r="59" spans="2:3" ht="13" x14ac:dyDescent="0.3">
      <c r="B59" s="192" t="s">
        <v>9</v>
      </c>
      <c r="C59" s="192" t="s">
        <v>460</v>
      </c>
    </row>
    <row r="60" spans="2:3" ht="13" x14ac:dyDescent="0.3">
      <c r="B60" s="193" t="s">
        <v>172</v>
      </c>
      <c r="C60" s="193" t="s">
        <v>245</v>
      </c>
    </row>
    <row r="61" spans="2:3" ht="13" x14ac:dyDescent="0.3">
      <c r="B61" s="194" t="s">
        <v>175</v>
      </c>
      <c r="C61" s="194" t="s">
        <v>246</v>
      </c>
    </row>
    <row r="62" spans="2:3" x14ac:dyDescent="0.3">
      <c r="B62" s="172" t="s">
        <v>575</v>
      </c>
      <c r="C62" s="172" t="s">
        <v>573</v>
      </c>
    </row>
    <row r="63" spans="2:3" x14ac:dyDescent="0.3">
      <c r="B63" s="195" t="s">
        <v>173</v>
      </c>
      <c r="C63" s="195" t="s">
        <v>248</v>
      </c>
    </row>
    <row r="64" spans="2:3" ht="13" x14ac:dyDescent="0.3">
      <c r="B64" s="191" t="s">
        <v>187</v>
      </c>
      <c r="C64" s="191" t="s">
        <v>483</v>
      </c>
    </row>
    <row r="65" spans="2:3" x14ac:dyDescent="0.3">
      <c r="B65" s="196" t="s">
        <v>484</v>
      </c>
      <c r="C65" s="196" t="s">
        <v>249</v>
      </c>
    </row>
    <row r="66" spans="2:3" x14ac:dyDescent="0.3">
      <c r="B66" s="197" t="s">
        <v>485</v>
      </c>
      <c r="C66" s="197" t="s">
        <v>250</v>
      </c>
    </row>
    <row r="67" spans="2:3" x14ac:dyDescent="0.3">
      <c r="B67" s="195" t="s">
        <v>8</v>
      </c>
      <c r="C67" s="195" t="s">
        <v>251</v>
      </c>
    </row>
    <row r="68" spans="2:3" ht="13" x14ac:dyDescent="0.3">
      <c r="B68" s="262" t="s">
        <v>175</v>
      </c>
      <c r="C68" s="198" t="s">
        <v>246</v>
      </c>
    </row>
    <row r="69" spans="2:3" x14ac:dyDescent="0.3">
      <c r="B69" s="197" t="s">
        <v>576</v>
      </c>
      <c r="C69" s="197" t="s">
        <v>589</v>
      </c>
    </row>
    <row r="70" spans="2:3" ht="13" x14ac:dyDescent="0.3">
      <c r="B70" s="199" t="s">
        <v>178</v>
      </c>
      <c r="C70" s="199" t="s">
        <v>519</v>
      </c>
    </row>
    <row r="71" spans="2:3" ht="13.5" thickBot="1" x14ac:dyDescent="0.35">
      <c r="B71" s="204" t="s">
        <v>212</v>
      </c>
      <c r="C71" s="204" t="s">
        <v>495</v>
      </c>
    </row>
    <row r="72" spans="2:3" ht="13" thickTop="1" x14ac:dyDescent="0.3">
      <c r="B72" s="205"/>
      <c r="C72" s="205"/>
    </row>
    <row r="73" spans="2:3" ht="13" x14ac:dyDescent="0.3">
      <c r="B73" s="192" t="s">
        <v>10</v>
      </c>
      <c r="C73" s="192" t="s">
        <v>461</v>
      </c>
    </row>
    <row r="74" spans="2:3" ht="13" x14ac:dyDescent="0.3">
      <c r="B74" s="206" t="s">
        <v>172</v>
      </c>
      <c r="C74" s="206" t="s">
        <v>245</v>
      </c>
    </row>
    <row r="75" spans="2:3" ht="13" x14ac:dyDescent="0.3">
      <c r="B75" s="194" t="s">
        <v>175</v>
      </c>
      <c r="C75" s="194" t="s">
        <v>246</v>
      </c>
    </row>
    <row r="76" spans="2:3" x14ac:dyDescent="0.3">
      <c r="B76" s="195" t="s">
        <v>173</v>
      </c>
      <c r="C76" s="195" t="s">
        <v>248</v>
      </c>
    </row>
    <row r="77" spans="2:3" ht="13" x14ac:dyDescent="0.3">
      <c r="B77" s="191" t="s">
        <v>174</v>
      </c>
      <c r="C77" s="191" t="s">
        <v>483</v>
      </c>
    </row>
    <row r="78" spans="2:3" x14ac:dyDescent="0.3">
      <c r="B78" s="196" t="s">
        <v>484</v>
      </c>
      <c r="C78" s="196" t="s">
        <v>249</v>
      </c>
    </row>
    <row r="79" spans="2:3" x14ac:dyDescent="0.3">
      <c r="B79" s="197" t="s">
        <v>485</v>
      </c>
      <c r="C79" s="197" t="s">
        <v>250</v>
      </c>
    </row>
    <row r="80" spans="2:3" x14ac:dyDescent="0.3">
      <c r="B80" s="195" t="s">
        <v>8</v>
      </c>
      <c r="C80" s="195" t="s">
        <v>251</v>
      </c>
    </row>
    <row r="81" spans="2:3" ht="13" x14ac:dyDescent="0.3">
      <c r="B81" s="199" t="s">
        <v>178</v>
      </c>
      <c r="C81" s="199" t="s">
        <v>519</v>
      </c>
    </row>
    <row r="82" spans="2:3" ht="13.5" thickBot="1" x14ac:dyDescent="0.35">
      <c r="B82" s="204" t="s">
        <v>212</v>
      </c>
      <c r="C82" s="204" t="s">
        <v>495</v>
      </c>
    </row>
    <row r="83" spans="2:3" ht="13" thickTop="1" x14ac:dyDescent="0.3">
      <c r="B83" s="205"/>
      <c r="C83" s="205"/>
    </row>
    <row r="84" spans="2:3" ht="13" x14ac:dyDescent="0.3">
      <c r="B84" s="192" t="s">
        <v>11</v>
      </c>
      <c r="C84" s="192" t="s">
        <v>265</v>
      </c>
    </row>
    <row r="85" spans="2:3" ht="13" x14ac:dyDescent="0.3">
      <c r="B85" s="206" t="s">
        <v>172</v>
      </c>
      <c r="C85" s="206" t="s">
        <v>245</v>
      </c>
    </row>
    <row r="86" spans="2:3" ht="13" x14ac:dyDescent="0.3">
      <c r="B86" s="194" t="s">
        <v>175</v>
      </c>
      <c r="C86" s="194" t="s">
        <v>246</v>
      </c>
    </row>
    <row r="87" spans="2:3" x14ac:dyDescent="0.3">
      <c r="B87" s="195" t="s">
        <v>173</v>
      </c>
      <c r="C87" s="195" t="s">
        <v>248</v>
      </c>
    </row>
    <row r="88" spans="2:3" ht="13" x14ac:dyDescent="0.3">
      <c r="B88" s="191" t="s">
        <v>174</v>
      </c>
      <c r="C88" s="191" t="s">
        <v>483</v>
      </c>
    </row>
    <row r="89" spans="2:3" x14ac:dyDescent="0.3">
      <c r="B89" s="196" t="s">
        <v>484</v>
      </c>
      <c r="C89" s="196" t="s">
        <v>249</v>
      </c>
    </row>
    <row r="90" spans="2:3" x14ac:dyDescent="0.3">
      <c r="B90" s="197" t="s">
        <v>485</v>
      </c>
      <c r="C90" s="197" t="s">
        <v>250</v>
      </c>
    </row>
    <row r="91" spans="2:3" x14ac:dyDescent="0.3">
      <c r="B91" s="195" t="s">
        <v>8</v>
      </c>
      <c r="C91" s="195" t="s">
        <v>251</v>
      </c>
    </row>
    <row r="92" spans="2:3" ht="13" x14ac:dyDescent="0.3">
      <c r="B92" s="199" t="s">
        <v>178</v>
      </c>
      <c r="C92" s="199" t="s">
        <v>519</v>
      </c>
    </row>
    <row r="93" spans="2:3" ht="13.5" thickBot="1" x14ac:dyDescent="0.35">
      <c r="B93" s="204" t="s">
        <v>212</v>
      </c>
      <c r="C93" s="204" t="s">
        <v>495</v>
      </c>
    </row>
    <row r="94" spans="2:3" ht="13.5" thickTop="1" x14ac:dyDescent="0.3">
      <c r="B94" s="201"/>
      <c r="C94" s="201"/>
    </row>
    <row r="95" spans="2:3" ht="13" x14ac:dyDescent="0.3">
      <c r="B95" s="192" t="s">
        <v>190</v>
      </c>
      <c r="C95" s="192" t="s">
        <v>264</v>
      </c>
    </row>
    <row r="96" spans="2:3" ht="13" x14ac:dyDescent="0.3">
      <c r="B96" s="206" t="s">
        <v>172</v>
      </c>
      <c r="C96" s="206" t="s">
        <v>245</v>
      </c>
    </row>
    <row r="97" spans="2:3" ht="13" x14ac:dyDescent="0.3">
      <c r="B97" s="194" t="s">
        <v>175</v>
      </c>
      <c r="C97" s="194" t="s">
        <v>246</v>
      </c>
    </row>
    <row r="98" spans="2:3" x14ac:dyDescent="0.3">
      <c r="B98" s="195" t="s">
        <v>237</v>
      </c>
      <c r="C98" s="195" t="s">
        <v>247</v>
      </c>
    </row>
    <row r="99" spans="2:3" x14ac:dyDescent="0.3">
      <c r="B99" s="195" t="s">
        <v>173</v>
      </c>
      <c r="C99" s="195" t="s">
        <v>248</v>
      </c>
    </row>
    <row r="100" spans="2:3" ht="13" x14ac:dyDescent="0.3">
      <c r="B100" s="191" t="s">
        <v>174</v>
      </c>
      <c r="C100" s="191" t="s">
        <v>483</v>
      </c>
    </row>
    <row r="101" spans="2:3" x14ac:dyDescent="0.3">
      <c r="B101" s="196" t="s">
        <v>484</v>
      </c>
      <c r="C101" s="196" t="s">
        <v>249</v>
      </c>
    </row>
    <row r="102" spans="2:3" x14ac:dyDescent="0.3">
      <c r="B102" s="197" t="s">
        <v>485</v>
      </c>
      <c r="C102" s="197" t="s">
        <v>250</v>
      </c>
    </row>
    <row r="103" spans="2:3" x14ac:dyDescent="0.3">
      <c r="B103" s="195" t="s">
        <v>8</v>
      </c>
      <c r="C103" s="195" t="s">
        <v>251</v>
      </c>
    </row>
    <row r="104" spans="2:3" ht="13" x14ac:dyDescent="0.3">
      <c r="B104" s="198" t="s">
        <v>175</v>
      </c>
      <c r="C104" s="198" t="s">
        <v>246</v>
      </c>
    </row>
    <row r="105" spans="2:3" x14ac:dyDescent="0.3">
      <c r="B105" s="195" t="s">
        <v>176</v>
      </c>
      <c r="C105" s="195" t="s">
        <v>252</v>
      </c>
    </row>
    <row r="106" spans="2:3" x14ac:dyDescent="0.3">
      <c r="B106" s="195" t="s">
        <v>179</v>
      </c>
      <c r="C106" s="195" t="s">
        <v>253</v>
      </c>
    </row>
    <row r="107" spans="2:3" x14ac:dyDescent="0.3">
      <c r="B107" s="195" t="s">
        <v>177</v>
      </c>
      <c r="C107" s="195" t="s">
        <v>254</v>
      </c>
    </row>
    <row r="108" spans="2:3" ht="13.5" thickBot="1" x14ac:dyDescent="0.35">
      <c r="B108" s="207" t="s">
        <v>178</v>
      </c>
      <c r="C108" s="207" t="s">
        <v>519</v>
      </c>
    </row>
    <row r="109" spans="2:3" ht="13.5" thickTop="1" x14ac:dyDescent="0.3">
      <c r="B109" s="201"/>
      <c r="C109" s="201"/>
    </row>
    <row r="110" spans="2:3" ht="13" x14ac:dyDescent="0.3">
      <c r="B110" s="192" t="s">
        <v>12</v>
      </c>
      <c r="C110" s="192" t="s">
        <v>263</v>
      </c>
    </row>
    <row r="111" spans="2:3" ht="13" x14ac:dyDescent="0.3">
      <c r="B111" s="206" t="s">
        <v>172</v>
      </c>
      <c r="C111" s="206" t="s">
        <v>245</v>
      </c>
    </row>
    <row r="112" spans="2:3" ht="13" x14ac:dyDescent="0.3">
      <c r="B112" s="191" t="s">
        <v>174</v>
      </c>
      <c r="C112" s="191" t="s">
        <v>483</v>
      </c>
    </row>
    <row r="113" spans="2:3" x14ac:dyDescent="0.3">
      <c r="B113" s="196" t="s">
        <v>484</v>
      </c>
      <c r="C113" s="196" t="s">
        <v>249</v>
      </c>
    </row>
    <row r="114" spans="2:3" x14ac:dyDescent="0.3">
      <c r="B114" s="197" t="s">
        <v>485</v>
      </c>
      <c r="C114" s="197" t="s">
        <v>250</v>
      </c>
    </row>
    <row r="115" spans="2:3" x14ac:dyDescent="0.3">
      <c r="B115" s="195" t="s">
        <v>8</v>
      </c>
      <c r="C115" s="195" t="s">
        <v>251</v>
      </c>
    </row>
    <row r="116" spans="2:3" ht="13.5" thickBot="1" x14ac:dyDescent="0.35">
      <c r="B116" s="207" t="s">
        <v>178</v>
      </c>
      <c r="C116" s="207" t="s">
        <v>519</v>
      </c>
    </row>
    <row r="117" spans="2:3" ht="13" thickTop="1" x14ac:dyDescent="0.3"/>
    <row r="118" spans="2:3" ht="13" x14ac:dyDescent="0.3">
      <c r="B118" s="173" t="s">
        <v>499</v>
      </c>
      <c r="C118" s="94" t="s">
        <v>278</v>
      </c>
    </row>
    <row r="119" spans="2:3" x14ac:dyDescent="0.3">
      <c r="B119" s="7" t="s">
        <v>13</v>
      </c>
      <c r="C119" s="7" t="s">
        <v>279</v>
      </c>
    </row>
    <row r="120" spans="2:3" x14ac:dyDescent="0.3">
      <c r="B120" s="7" t="s">
        <v>14</v>
      </c>
      <c r="C120" s="7" t="s">
        <v>266</v>
      </c>
    </row>
    <row r="121" spans="2:3" x14ac:dyDescent="0.3">
      <c r="B121" s="7" t="s">
        <v>15</v>
      </c>
      <c r="C121" s="7" t="s">
        <v>280</v>
      </c>
    </row>
    <row r="122" spans="2:3" x14ac:dyDescent="0.3">
      <c r="B122" s="7" t="s">
        <v>153</v>
      </c>
      <c r="C122" s="7" t="s">
        <v>281</v>
      </c>
    </row>
    <row r="123" spans="2:3" x14ac:dyDescent="0.3">
      <c r="B123" s="7" t="s">
        <v>21</v>
      </c>
      <c r="C123" s="7" t="s">
        <v>282</v>
      </c>
    </row>
    <row r="124" spans="2:3" ht="13" x14ac:dyDescent="0.3">
      <c r="B124" s="8" t="s">
        <v>7</v>
      </c>
      <c r="C124" s="8" t="s">
        <v>283</v>
      </c>
    </row>
    <row r="125" spans="2:3" x14ac:dyDescent="0.3">
      <c r="B125" s="6"/>
    </row>
    <row r="126" spans="2:3" x14ac:dyDescent="0.3">
      <c r="B126" s="7" t="s">
        <v>162</v>
      </c>
      <c r="C126" s="7" t="s">
        <v>284</v>
      </c>
    </row>
    <row r="127" spans="2:3" x14ac:dyDescent="0.3">
      <c r="B127" s="7" t="s">
        <v>16</v>
      </c>
      <c r="C127" s="7" t="s">
        <v>285</v>
      </c>
    </row>
    <row r="128" spans="2:3" x14ac:dyDescent="0.3">
      <c r="B128" s="7" t="s">
        <v>17</v>
      </c>
      <c r="C128" s="7" t="s">
        <v>286</v>
      </c>
    </row>
    <row r="129" spans="2:3" x14ac:dyDescent="0.3">
      <c r="B129" s="7" t="s">
        <v>18</v>
      </c>
      <c r="C129" s="7" t="s">
        <v>287</v>
      </c>
    </row>
    <row r="130" spans="2:3" x14ac:dyDescent="0.3">
      <c r="B130" s="7" t="s">
        <v>19</v>
      </c>
      <c r="C130" s="7" t="s">
        <v>288</v>
      </c>
    </row>
    <row r="131" spans="2:3" x14ac:dyDescent="0.3">
      <c r="B131" s="7" t="s">
        <v>20</v>
      </c>
      <c r="C131" s="7" t="s">
        <v>289</v>
      </c>
    </row>
    <row r="132" spans="2:3" x14ac:dyDescent="0.3">
      <c r="B132" s="7" t="s">
        <v>242</v>
      </c>
      <c r="C132" s="7" t="s">
        <v>290</v>
      </c>
    </row>
    <row r="133" spans="2:3" x14ac:dyDescent="0.3">
      <c r="B133" s="7" t="s">
        <v>24</v>
      </c>
      <c r="C133" s="7" t="s">
        <v>291</v>
      </c>
    </row>
    <row r="134" spans="2:3" ht="13" x14ac:dyDescent="0.3">
      <c r="B134" s="8" t="s">
        <v>243</v>
      </c>
      <c r="C134" s="8" t="s">
        <v>292</v>
      </c>
    </row>
    <row r="135" spans="2:3" x14ac:dyDescent="0.3">
      <c r="B135" s="7"/>
      <c r="C135" s="7"/>
    </row>
    <row r="136" spans="2:3" x14ac:dyDescent="0.3">
      <c r="B136" s="7" t="s">
        <v>22</v>
      </c>
      <c r="C136" s="7" t="s">
        <v>293</v>
      </c>
    </row>
    <row r="137" spans="2:3" x14ac:dyDescent="0.3">
      <c r="B137" s="7" t="s">
        <v>43</v>
      </c>
      <c r="C137" s="7" t="s">
        <v>294</v>
      </c>
    </row>
    <row r="138" spans="2:3" ht="25" x14ac:dyDescent="0.3">
      <c r="B138" s="7" t="s">
        <v>25</v>
      </c>
      <c r="C138" s="7" t="s">
        <v>295</v>
      </c>
    </row>
    <row r="139" spans="2:3" x14ac:dyDescent="0.3">
      <c r="B139" s="7" t="s">
        <v>26</v>
      </c>
      <c r="C139" s="7" t="s">
        <v>296</v>
      </c>
    </row>
    <row r="140" spans="2:3" x14ac:dyDescent="0.3">
      <c r="B140" s="7" t="s">
        <v>27</v>
      </c>
      <c r="C140" s="7" t="s">
        <v>297</v>
      </c>
    </row>
    <row r="141" spans="2:3" x14ac:dyDescent="0.3">
      <c r="B141" s="7" t="s">
        <v>138</v>
      </c>
      <c r="C141" s="7" t="s">
        <v>298</v>
      </c>
    </row>
    <row r="142" spans="2:3" x14ac:dyDescent="0.3">
      <c r="B142" s="7" t="s">
        <v>44</v>
      </c>
      <c r="C142" s="7" t="s">
        <v>446</v>
      </c>
    </row>
    <row r="143" spans="2:3" x14ac:dyDescent="0.3">
      <c r="B143" s="7" t="s">
        <v>28</v>
      </c>
      <c r="C143" s="7" t="s">
        <v>299</v>
      </c>
    </row>
    <row r="144" spans="2:3" ht="25" x14ac:dyDescent="0.3">
      <c r="B144" s="7" t="s">
        <v>161</v>
      </c>
      <c r="C144" s="7" t="s">
        <v>300</v>
      </c>
    </row>
    <row r="145" spans="2:3" x14ac:dyDescent="0.3">
      <c r="B145" s="7" t="s">
        <v>45</v>
      </c>
      <c r="C145" s="174" t="s">
        <v>304</v>
      </c>
    </row>
    <row r="146" spans="2:3" ht="25" x14ac:dyDescent="0.3">
      <c r="B146" s="7" t="s">
        <v>170</v>
      </c>
      <c r="C146" s="7" t="s">
        <v>301</v>
      </c>
    </row>
    <row r="147" spans="2:3" x14ac:dyDescent="0.3">
      <c r="B147" s="7" t="s">
        <v>46</v>
      </c>
      <c r="C147" s="7" t="s">
        <v>303</v>
      </c>
    </row>
    <row r="148" spans="2:3" ht="25" x14ac:dyDescent="0.3">
      <c r="B148" s="7" t="s">
        <v>29</v>
      </c>
      <c r="C148" s="7" t="s">
        <v>438</v>
      </c>
    </row>
    <row r="149" spans="2:3" x14ac:dyDescent="0.3">
      <c r="B149" s="7" t="s">
        <v>139</v>
      </c>
      <c r="C149" s="7" t="s">
        <v>305</v>
      </c>
    </row>
    <row r="150" spans="2:3" ht="25" x14ac:dyDescent="0.3">
      <c r="B150" s="7" t="s">
        <v>235</v>
      </c>
      <c r="C150" s="7" t="s">
        <v>306</v>
      </c>
    </row>
    <row r="151" spans="2:3" x14ac:dyDescent="0.3">
      <c r="B151" s="7" t="s">
        <v>169</v>
      </c>
      <c r="C151" s="7" t="s">
        <v>496</v>
      </c>
    </row>
    <row r="152" spans="2:3" ht="13" x14ac:dyDescent="0.3">
      <c r="B152" s="8" t="s">
        <v>578</v>
      </c>
      <c r="C152" s="8" t="s">
        <v>579</v>
      </c>
    </row>
    <row r="153" spans="2:3" x14ac:dyDescent="0.3">
      <c r="B153" s="7" t="s">
        <v>30</v>
      </c>
      <c r="C153" s="7" t="s">
        <v>307</v>
      </c>
    </row>
    <row r="154" spans="2:3" ht="13" x14ac:dyDescent="0.3">
      <c r="B154" s="8" t="s">
        <v>494</v>
      </c>
      <c r="C154" s="8" t="s">
        <v>577</v>
      </c>
    </row>
    <row r="155" spans="2:3" x14ac:dyDescent="0.3">
      <c r="B155" s="12" t="s">
        <v>31</v>
      </c>
      <c r="C155" s="12" t="s">
        <v>308</v>
      </c>
    </row>
    <row r="156" spans="2:3" x14ac:dyDescent="0.3">
      <c r="B156" s="7" t="s">
        <v>32</v>
      </c>
      <c r="C156" s="7" t="s">
        <v>309</v>
      </c>
    </row>
    <row r="157" spans="2:3" x14ac:dyDescent="0.3">
      <c r="B157" s="7" t="s">
        <v>486</v>
      </c>
      <c r="C157" s="7" t="s">
        <v>310</v>
      </c>
    </row>
    <row r="158" spans="2:3" ht="39" x14ac:dyDescent="0.3">
      <c r="B158" s="36" t="s">
        <v>33</v>
      </c>
      <c r="C158" s="36" t="s">
        <v>311</v>
      </c>
    </row>
    <row r="159" spans="2:3" ht="25" x14ac:dyDescent="0.3">
      <c r="B159" s="12" t="s">
        <v>34</v>
      </c>
      <c r="C159" s="12" t="s">
        <v>312</v>
      </c>
    </row>
    <row r="160" spans="2:3" x14ac:dyDescent="0.3">
      <c r="B160" s="7" t="s">
        <v>35</v>
      </c>
      <c r="C160" s="7" t="s">
        <v>313</v>
      </c>
    </row>
    <row r="161" spans="2:3" ht="26" x14ac:dyDescent="0.3">
      <c r="B161" s="8" t="s">
        <v>36</v>
      </c>
      <c r="C161" s="8" t="s">
        <v>314</v>
      </c>
    </row>
    <row r="162" spans="2:3" ht="13" x14ac:dyDescent="0.3">
      <c r="B162" s="8" t="s">
        <v>37</v>
      </c>
      <c r="C162" s="8" t="s">
        <v>315</v>
      </c>
    </row>
    <row r="163" spans="2:3" ht="13" x14ac:dyDescent="0.3">
      <c r="B163" s="36" t="s">
        <v>31</v>
      </c>
      <c r="C163" s="36" t="s">
        <v>308</v>
      </c>
    </row>
    <row r="164" spans="2:3" x14ac:dyDescent="0.3">
      <c r="B164" s="7" t="s">
        <v>32</v>
      </c>
      <c r="C164" s="7" t="s">
        <v>309</v>
      </c>
    </row>
    <row r="165" spans="2:3" x14ac:dyDescent="0.3">
      <c r="B165" s="7" t="s">
        <v>486</v>
      </c>
      <c r="C165" s="7" t="s">
        <v>310</v>
      </c>
    </row>
    <row r="166" spans="2:3" ht="13" x14ac:dyDescent="0.3">
      <c r="B166" s="36" t="s">
        <v>38</v>
      </c>
      <c r="C166" s="36" t="s">
        <v>316</v>
      </c>
    </row>
    <row r="167" spans="2:3" ht="25" x14ac:dyDescent="0.3">
      <c r="B167" s="12" t="s">
        <v>39</v>
      </c>
      <c r="C167" s="12" t="s">
        <v>317</v>
      </c>
    </row>
    <row r="168" spans="2:3" ht="25.5" thickBot="1" x14ac:dyDescent="0.35">
      <c r="B168" s="13" t="s">
        <v>40</v>
      </c>
      <c r="C168" s="13" t="s">
        <v>318</v>
      </c>
    </row>
    <row r="169" spans="2:3" ht="50" x14ac:dyDescent="0.3">
      <c r="B169" s="6" t="s">
        <v>487</v>
      </c>
      <c r="C169" s="209" t="s">
        <v>497</v>
      </c>
    </row>
    <row r="171" spans="2:3" ht="13" x14ac:dyDescent="0.3">
      <c r="B171" s="173" t="s">
        <v>498</v>
      </c>
      <c r="C171" s="94" t="s">
        <v>319</v>
      </c>
    </row>
    <row r="172" spans="2:3" ht="13" x14ac:dyDescent="0.3">
      <c r="B172" s="39" t="s">
        <v>48</v>
      </c>
      <c r="C172" s="36" t="s">
        <v>320</v>
      </c>
    </row>
    <row r="173" spans="2:3" ht="13" x14ac:dyDescent="0.3">
      <c r="B173" s="24" t="s">
        <v>49</v>
      </c>
      <c r="C173" s="8" t="s">
        <v>321</v>
      </c>
    </row>
    <row r="174" spans="2:3" ht="25" x14ac:dyDescent="0.3">
      <c r="B174" s="175" t="s">
        <v>50</v>
      </c>
      <c r="C174" s="7" t="s">
        <v>322</v>
      </c>
    </row>
    <row r="175" spans="2:3" x14ac:dyDescent="0.3">
      <c r="B175" s="175" t="s">
        <v>51</v>
      </c>
      <c r="C175" s="7" t="s">
        <v>323</v>
      </c>
    </row>
    <row r="176" spans="2:3" x14ac:dyDescent="0.3">
      <c r="B176" s="175" t="s">
        <v>52</v>
      </c>
      <c r="C176" s="7" t="s">
        <v>324</v>
      </c>
    </row>
    <row r="177" spans="2:3" x14ac:dyDescent="0.3">
      <c r="B177" s="175" t="s">
        <v>53</v>
      </c>
      <c r="C177" s="7" t="s">
        <v>325</v>
      </c>
    </row>
    <row r="178" spans="2:3" x14ac:dyDescent="0.3">
      <c r="B178" s="175" t="s">
        <v>54</v>
      </c>
      <c r="C178" s="7" t="s">
        <v>326</v>
      </c>
    </row>
    <row r="179" spans="2:3" ht="25" x14ac:dyDescent="0.3">
      <c r="B179" s="175" t="s">
        <v>55</v>
      </c>
      <c r="C179" s="7" t="s">
        <v>327</v>
      </c>
    </row>
    <row r="180" spans="2:3" x14ac:dyDescent="0.3">
      <c r="B180" s="175" t="s">
        <v>56</v>
      </c>
      <c r="C180" s="7" t="s">
        <v>328</v>
      </c>
    </row>
    <row r="181" spans="2:3" x14ac:dyDescent="0.3">
      <c r="B181" s="175" t="s">
        <v>158</v>
      </c>
      <c r="C181" s="7" t="s">
        <v>329</v>
      </c>
    </row>
    <row r="182" spans="2:3" x14ac:dyDescent="0.3">
      <c r="B182" s="175" t="s">
        <v>57</v>
      </c>
      <c r="C182" s="7" t="s">
        <v>330</v>
      </c>
    </row>
    <row r="183" spans="2:3" ht="13" x14ac:dyDescent="0.3">
      <c r="B183" s="24" t="s">
        <v>58</v>
      </c>
      <c r="C183" s="8" t="s">
        <v>334</v>
      </c>
    </row>
    <row r="184" spans="2:3" ht="13" x14ac:dyDescent="0.3">
      <c r="B184" s="24" t="s">
        <v>59</v>
      </c>
      <c r="C184" s="8" t="s">
        <v>331</v>
      </c>
    </row>
    <row r="185" spans="2:3" x14ac:dyDescent="0.3">
      <c r="B185" s="175" t="s">
        <v>60</v>
      </c>
      <c r="C185" s="7" t="s">
        <v>332</v>
      </c>
    </row>
    <row r="186" spans="2:3" x14ac:dyDescent="0.25">
      <c r="B186" s="222" t="s">
        <v>546</v>
      </c>
      <c r="C186" s="7" t="s">
        <v>547</v>
      </c>
    </row>
    <row r="187" spans="2:3" x14ac:dyDescent="0.3">
      <c r="B187" s="175" t="s">
        <v>61</v>
      </c>
      <c r="C187" s="7" t="s">
        <v>333</v>
      </c>
    </row>
    <row r="188" spans="2:3" x14ac:dyDescent="0.3">
      <c r="B188" s="175" t="s">
        <v>62</v>
      </c>
      <c r="C188" s="7" t="s">
        <v>335</v>
      </c>
    </row>
    <row r="189" spans="2:3" x14ac:dyDescent="0.3">
      <c r="B189" s="175" t="s">
        <v>137</v>
      </c>
      <c r="C189" s="7" t="s">
        <v>341</v>
      </c>
    </row>
    <row r="190" spans="2:3" ht="25" x14ac:dyDescent="0.3">
      <c r="B190" s="175" t="s">
        <v>458</v>
      </c>
      <c r="C190" s="7" t="s">
        <v>327</v>
      </c>
    </row>
    <row r="191" spans="2:3" x14ac:dyDescent="0.3">
      <c r="B191" s="175" t="s">
        <v>112</v>
      </c>
      <c r="C191" s="7" t="s">
        <v>336</v>
      </c>
    </row>
    <row r="192" spans="2:3" x14ac:dyDescent="0.3">
      <c r="B192" s="175" t="s">
        <v>156</v>
      </c>
      <c r="C192" s="7" t="s">
        <v>337</v>
      </c>
    </row>
    <row r="193" spans="2:3" x14ac:dyDescent="0.3">
      <c r="B193" s="175" t="s">
        <v>63</v>
      </c>
      <c r="C193" s="7" t="s">
        <v>338</v>
      </c>
    </row>
    <row r="194" spans="2:3" x14ac:dyDescent="0.3">
      <c r="B194" s="175" t="s">
        <v>64</v>
      </c>
      <c r="C194" s="7" t="s">
        <v>339</v>
      </c>
    </row>
    <row r="195" spans="2:3" x14ac:dyDescent="0.3">
      <c r="B195" s="175" t="s">
        <v>65</v>
      </c>
      <c r="C195" s="7" t="s">
        <v>340</v>
      </c>
    </row>
    <row r="196" spans="2:3" ht="13" x14ac:dyDescent="0.3">
      <c r="B196" s="24" t="s">
        <v>66</v>
      </c>
      <c r="C196" s="8" t="s">
        <v>342</v>
      </c>
    </row>
    <row r="197" spans="2:3" ht="13" x14ac:dyDescent="0.3">
      <c r="B197" s="24" t="s">
        <v>67</v>
      </c>
      <c r="C197" s="8" t="s">
        <v>343</v>
      </c>
    </row>
    <row r="198" spans="2:3" ht="13" x14ac:dyDescent="0.3">
      <c r="B198" s="39" t="s">
        <v>68</v>
      </c>
      <c r="C198" s="36" t="s">
        <v>344</v>
      </c>
    </row>
    <row r="199" spans="2:3" ht="13" x14ac:dyDescent="0.3">
      <c r="B199" s="24" t="s">
        <v>69</v>
      </c>
      <c r="C199" s="8" t="s">
        <v>345</v>
      </c>
    </row>
    <row r="200" spans="2:3" x14ac:dyDescent="0.3">
      <c r="B200" s="175" t="s">
        <v>70</v>
      </c>
      <c r="C200" s="7" t="s">
        <v>346</v>
      </c>
    </row>
    <row r="201" spans="2:3" x14ac:dyDescent="0.3">
      <c r="B201" s="175" t="s">
        <v>71</v>
      </c>
      <c r="C201" s="7" t="s">
        <v>347</v>
      </c>
    </row>
    <row r="202" spans="2:3" x14ac:dyDescent="0.3">
      <c r="B202" s="175" t="s">
        <v>72</v>
      </c>
      <c r="C202" s="7" t="s">
        <v>348</v>
      </c>
    </row>
    <row r="203" spans="2:3" x14ac:dyDescent="0.3">
      <c r="B203" s="175" t="s">
        <v>73</v>
      </c>
      <c r="C203" s="7" t="s">
        <v>349</v>
      </c>
    </row>
    <row r="204" spans="2:3" x14ac:dyDescent="0.3">
      <c r="B204" s="175" t="s">
        <v>74</v>
      </c>
      <c r="C204" s="7" t="s">
        <v>350</v>
      </c>
    </row>
    <row r="205" spans="2:3" ht="13" x14ac:dyDescent="0.3">
      <c r="B205" s="24" t="s">
        <v>75</v>
      </c>
      <c r="C205" s="8" t="s">
        <v>351</v>
      </c>
    </row>
    <row r="206" spans="2:3" x14ac:dyDescent="0.3">
      <c r="B206" s="175" t="s">
        <v>76</v>
      </c>
      <c r="C206" s="7" t="s">
        <v>310</v>
      </c>
    </row>
    <row r="207" spans="2:3" ht="13" x14ac:dyDescent="0.3">
      <c r="B207" s="24" t="s">
        <v>77</v>
      </c>
      <c r="C207" s="8" t="s">
        <v>352</v>
      </c>
    </row>
    <row r="208" spans="2:3" ht="13" x14ac:dyDescent="0.3">
      <c r="B208" s="24" t="s">
        <v>78</v>
      </c>
      <c r="C208" s="8" t="s">
        <v>353</v>
      </c>
    </row>
    <row r="209" spans="2:3" x14ac:dyDescent="0.3">
      <c r="B209" s="175" t="s">
        <v>79</v>
      </c>
      <c r="C209" s="7" t="s">
        <v>354</v>
      </c>
    </row>
    <row r="210" spans="2:3" x14ac:dyDescent="0.3">
      <c r="B210" s="175" t="s">
        <v>80</v>
      </c>
      <c r="C210" s="7" t="s">
        <v>355</v>
      </c>
    </row>
    <row r="211" spans="2:3" x14ac:dyDescent="0.3">
      <c r="B211" s="175" t="s">
        <v>81</v>
      </c>
      <c r="C211" s="7" t="s">
        <v>356</v>
      </c>
    </row>
    <row r="212" spans="2:3" ht="25" x14ac:dyDescent="0.3">
      <c r="B212" s="176" t="s">
        <v>82</v>
      </c>
      <c r="C212" s="275" t="s">
        <v>357</v>
      </c>
    </row>
    <row r="213" spans="2:3" x14ac:dyDescent="0.3">
      <c r="B213" s="176" t="s">
        <v>83</v>
      </c>
      <c r="C213" s="5" t="s">
        <v>358</v>
      </c>
    </row>
    <row r="214" spans="2:3" x14ac:dyDescent="0.3">
      <c r="B214" s="175" t="s">
        <v>84</v>
      </c>
      <c r="C214" s="7" t="s">
        <v>359</v>
      </c>
    </row>
    <row r="215" spans="2:3" ht="13" x14ac:dyDescent="0.3">
      <c r="B215" s="24" t="s">
        <v>85</v>
      </c>
      <c r="C215" s="8" t="s">
        <v>360</v>
      </c>
    </row>
    <row r="216" spans="2:3" ht="13" x14ac:dyDescent="0.3">
      <c r="B216" s="24" t="s">
        <v>86</v>
      </c>
      <c r="C216" s="8" t="s">
        <v>361</v>
      </c>
    </row>
    <row r="217" spans="2:3" x14ac:dyDescent="0.3">
      <c r="B217" s="175" t="s">
        <v>87</v>
      </c>
      <c r="C217" s="7" t="s">
        <v>362</v>
      </c>
    </row>
    <row r="218" spans="2:3" x14ac:dyDescent="0.3">
      <c r="B218" s="175" t="s">
        <v>88</v>
      </c>
      <c r="C218" s="7" t="s">
        <v>363</v>
      </c>
    </row>
    <row r="219" spans="2:3" x14ac:dyDescent="0.3">
      <c r="B219" s="175" t="s">
        <v>89</v>
      </c>
      <c r="C219" s="7" t="s">
        <v>364</v>
      </c>
    </row>
    <row r="220" spans="2:3" x14ac:dyDescent="0.3">
      <c r="B220" s="175" t="s">
        <v>90</v>
      </c>
      <c r="C220" s="7" t="s">
        <v>365</v>
      </c>
    </row>
    <row r="221" spans="2:3" x14ac:dyDescent="0.3">
      <c r="B221" s="175" t="s">
        <v>91</v>
      </c>
      <c r="C221" s="7" t="s">
        <v>366</v>
      </c>
    </row>
    <row r="222" spans="2:3" x14ac:dyDescent="0.3">
      <c r="B222" s="175" t="s">
        <v>92</v>
      </c>
      <c r="C222" s="7" t="s">
        <v>367</v>
      </c>
    </row>
    <row r="223" spans="2:3" x14ac:dyDescent="0.3">
      <c r="B223" s="175" t="s">
        <v>93</v>
      </c>
      <c r="C223" s="7" t="s">
        <v>369</v>
      </c>
    </row>
    <row r="224" spans="2:3" ht="25" x14ac:dyDescent="0.3">
      <c r="B224" s="175" t="s">
        <v>240</v>
      </c>
      <c r="C224" s="7" t="s">
        <v>368</v>
      </c>
    </row>
    <row r="225" spans="2:3" x14ac:dyDescent="0.3">
      <c r="B225" s="175" t="s">
        <v>548</v>
      </c>
      <c r="C225" s="7" t="s">
        <v>549</v>
      </c>
    </row>
    <row r="226" spans="2:3" ht="25" x14ac:dyDescent="0.3">
      <c r="B226" s="175" t="s">
        <v>94</v>
      </c>
      <c r="C226" s="7" t="s">
        <v>373</v>
      </c>
    </row>
    <row r="227" spans="2:3" ht="13" x14ac:dyDescent="0.3">
      <c r="B227" s="24" t="s">
        <v>95</v>
      </c>
      <c r="C227" s="8" t="s">
        <v>370</v>
      </c>
    </row>
    <row r="228" spans="2:3" ht="13" x14ac:dyDescent="0.3">
      <c r="B228" s="24" t="s">
        <v>96</v>
      </c>
      <c r="C228" s="8" t="s">
        <v>371</v>
      </c>
    </row>
    <row r="229" spans="2:3" ht="13.5" thickBot="1" x14ac:dyDescent="0.35">
      <c r="B229" s="25" t="s">
        <v>97</v>
      </c>
      <c r="C229" s="210" t="s">
        <v>372</v>
      </c>
    </row>
    <row r="230" spans="2:3" ht="87.5" x14ac:dyDescent="0.3">
      <c r="B230" s="6" t="s">
        <v>163</v>
      </c>
      <c r="C230" s="6" t="s">
        <v>510</v>
      </c>
    </row>
    <row r="232" spans="2:3" ht="13" x14ac:dyDescent="0.3">
      <c r="B232" s="173" t="s">
        <v>500</v>
      </c>
      <c r="C232" s="94" t="s">
        <v>374</v>
      </c>
    </row>
    <row r="233" spans="2:3" ht="13" x14ac:dyDescent="0.3">
      <c r="B233" s="36" t="s">
        <v>98</v>
      </c>
      <c r="C233" s="36" t="s">
        <v>375</v>
      </c>
    </row>
    <row r="234" spans="2:3" x14ac:dyDescent="0.3">
      <c r="B234" s="7" t="s">
        <v>552</v>
      </c>
      <c r="C234" s="7" t="s">
        <v>551</v>
      </c>
    </row>
    <row r="235" spans="2:3" x14ac:dyDescent="0.3">
      <c r="B235" s="7" t="s">
        <v>553</v>
      </c>
      <c r="C235" s="7" t="s">
        <v>550</v>
      </c>
    </row>
    <row r="236" spans="2:3" ht="25" x14ac:dyDescent="0.3">
      <c r="B236" s="7" t="s">
        <v>488</v>
      </c>
      <c r="C236" s="7" t="s">
        <v>514</v>
      </c>
    </row>
    <row r="237" spans="2:3" x14ac:dyDescent="0.3">
      <c r="B237" s="7" t="s">
        <v>22</v>
      </c>
      <c r="C237" s="7" t="s">
        <v>293</v>
      </c>
    </row>
    <row r="238" spans="2:3" x14ac:dyDescent="0.3">
      <c r="B238" s="7" t="s">
        <v>43</v>
      </c>
      <c r="C238" s="7" t="s">
        <v>294</v>
      </c>
    </row>
    <row r="239" spans="2:3" ht="25" x14ac:dyDescent="0.3">
      <c r="B239" s="7" t="s">
        <v>25</v>
      </c>
      <c r="C239" s="7" t="s">
        <v>295</v>
      </c>
    </row>
    <row r="240" spans="2:3" x14ac:dyDescent="0.3">
      <c r="B240" s="7" t="s">
        <v>26</v>
      </c>
      <c r="C240" s="7" t="s">
        <v>296</v>
      </c>
    </row>
    <row r="241" spans="2:3" x14ac:dyDescent="0.3">
      <c r="B241" s="7" t="s">
        <v>27</v>
      </c>
      <c r="C241" s="7" t="s">
        <v>376</v>
      </c>
    </row>
    <row r="242" spans="2:3" ht="25" x14ac:dyDescent="0.3">
      <c r="B242" s="174" t="s">
        <v>205</v>
      </c>
      <c r="C242" s="174" t="s">
        <v>377</v>
      </c>
    </row>
    <row r="243" spans="2:3" ht="25" x14ac:dyDescent="0.3">
      <c r="B243" s="174" t="s">
        <v>224</v>
      </c>
      <c r="C243" s="174" t="s">
        <v>306</v>
      </c>
    </row>
    <row r="244" spans="2:3" x14ac:dyDescent="0.3">
      <c r="B244" s="7" t="s">
        <v>28</v>
      </c>
      <c r="C244" s="7" t="s">
        <v>299</v>
      </c>
    </row>
    <row r="245" spans="2:3" ht="25" x14ac:dyDescent="0.3">
      <c r="B245" s="7" t="s">
        <v>99</v>
      </c>
      <c r="C245" s="7" t="s">
        <v>378</v>
      </c>
    </row>
    <row r="246" spans="2:3" x14ac:dyDescent="0.3">
      <c r="B246" s="7" t="s">
        <v>144</v>
      </c>
      <c r="C246" s="7" t="s">
        <v>379</v>
      </c>
    </row>
    <row r="247" spans="2:3" ht="25" x14ac:dyDescent="0.3">
      <c r="B247" s="7" t="s">
        <v>146</v>
      </c>
      <c r="C247" s="7" t="s">
        <v>301</v>
      </c>
    </row>
    <row r="248" spans="2:3" x14ac:dyDescent="0.3">
      <c r="B248" s="7" t="s">
        <v>168</v>
      </c>
      <c r="C248" s="7" t="s">
        <v>302</v>
      </c>
    </row>
    <row r="249" spans="2:3" ht="25" x14ac:dyDescent="0.3">
      <c r="B249" s="7" t="s">
        <v>100</v>
      </c>
      <c r="C249" s="7" t="s">
        <v>380</v>
      </c>
    </row>
    <row r="250" spans="2:3" x14ac:dyDescent="0.3">
      <c r="B250" s="174" t="s">
        <v>206</v>
      </c>
      <c r="C250" s="174" t="s">
        <v>381</v>
      </c>
    </row>
    <row r="251" spans="2:3" x14ac:dyDescent="0.3">
      <c r="B251" s="7" t="s">
        <v>171</v>
      </c>
      <c r="C251" s="7" t="s">
        <v>382</v>
      </c>
    </row>
    <row r="252" spans="2:3" ht="25" x14ac:dyDescent="0.3">
      <c r="B252" s="7" t="s">
        <v>140</v>
      </c>
      <c r="C252" s="7" t="s">
        <v>383</v>
      </c>
    </row>
    <row r="253" spans="2:3" x14ac:dyDescent="0.3">
      <c r="B253" s="7" t="s">
        <v>101</v>
      </c>
      <c r="C253" s="7" t="s">
        <v>384</v>
      </c>
    </row>
    <row r="254" spans="2:3" x14ac:dyDescent="0.3">
      <c r="B254" s="7" t="s">
        <v>162</v>
      </c>
      <c r="C254" s="7" t="s">
        <v>424</v>
      </c>
    </row>
    <row r="255" spans="2:3" x14ac:dyDescent="0.3">
      <c r="B255" s="7" t="s">
        <v>207</v>
      </c>
      <c r="C255" s="7" t="s">
        <v>423</v>
      </c>
    </row>
    <row r="256" spans="2:3" x14ac:dyDescent="0.3">
      <c r="B256" s="7" t="s">
        <v>145</v>
      </c>
      <c r="C256" s="7" t="s">
        <v>424</v>
      </c>
    </row>
    <row r="257" spans="2:3" x14ac:dyDescent="0.3">
      <c r="B257" s="7" t="s">
        <v>102</v>
      </c>
      <c r="C257" s="7" t="s">
        <v>385</v>
      </c>
    </row>
    <row r="258" spans="2:3" x14ac:dyDescent="0.3">
      <c r="B258" s="7" t="s">
        <v>141</v>
      </c>
      <c r="C258" s="7" t="s">
        <v>386</v>
      </c>
    </row>
    <row r="259" spans="2:3" x14ac:dyDescent="0.3">
      <c r="B259" s="7" t="s">
        <v>489</v>
      </c>
      <c r="C259" s="7" t="s">
        <v>387</v>
      </c>
    </row>
    <row r="260" spans="2:3" x14ac:dyDescent="0.3">
      <c r="B260" s="7" t="s">
        <v>490</v>
      </c>
      <c r="C260" s="7" t="s">
        <v>388</v>
      </c>
    </row>
    <row r="261" spans="2:3" x14ac:dyDescent="0.3">
      <c r="B261" s="7" t="s">
        <v>491</v>
      </c>
      <c r="C261" s="7" t="s">
        <v>389</v>
      </c>
    </row>
    <row r="262" spans="2:3" x14ac:dyDescent="0.3">
      <c r="B262" s="7" t="s">
        <v>492</v>
      </c>
      <c r="C262" s="7" t="s">
        <v>390</v>
      </c>
    </row>
    <row r="263" spans="2:3" x14ac:dyDescent="0.3">
      <c r="B263" s="7" t="s">
        <v>493</v>
      </c>
      <c r="C263" s="7" t="s">
        <v>391</v>
      </c>
    </row>
    <row r="264" spans="2:3" ht="25" x14ac:dyDescent="0.3">
      <c r="B264" s="174" t="s">
        <v>208</v>
      </c>
      <c r="C264" s="174" t="s">
        <v>392</v>
      </c>
    </row>
    <row r="265" spans="2:3" ht="26" x14ac:dyDescent="0.3">
      <c r="B265" s="45" t="s">
        <v>103</v>
      </c>
      <c r="C265" s="45" t="s">
        <v>393</v>
      </c>
    </row>
    <row r="266" spans="2:3" x14ac:dyDescent="0.3">
      <c r="B266" s="7" t="s">
        <v>142</v>
      </c>
      <c r="C266" s="174" t="s">
        <v>425</v>
      </c>
    </row>
    <row r="267" spans="2:3" x14ac:dyDescent="0.3">
      <c r="B267" s="7" t="s">
        <v>148</v>
      </c>
      <c r="C267" s="174" t="s">
        <v>426</v>
      </c>
    </row>
    <row r="268" spans="2:3" x14ac:dyDescent="0.3">
      <c r="B268" s="7" t="s">
        <v>104</v>
      </c>
      <c r="C268" s="7" t="s">
        <v>394</v>
      </c>
    </row>
    <row r="269" spans="2:3" x14ac:dyDescent="0.3">
      <c r="B269" s="7" t="s">
        <v>105</v>
      </c>
      <c r="C269" s="7" t="s">
        <v>395</v>
      </c>
    </row>
    <row r="270" spans="2:3" x14ac:dyDescent="0.3">
      <c r="B270" s="7" t="s">
        <v>106</v>
      </c>
      <c r="C270" s="7" t="s">
        <v>396</v>
      </c>
    </row>
    <row r="271" spans="2:3" ht="26.5" thickBot="1" x14ac:dyDescent="0.35">
      <c r="B271" s="48" t="s">
        <v>107</v>
      </c>
      <c r="C271" s="48" t="s">
        <v>397</v>
      </c>
    </row>
    <row r="272" spans="2:3" ht="13" x14ac:dyDescent="0.3">
      <c r="B272" s="36" t="s">
        <v>108</v>
      </c>
      <c r="C272" s="36" t="s">
        <v>398</v>
      </c>
    </row>
    <row r="273" spans="2:3" x14ac:dyDescent="0.3">
      <c r="B273" s="7" t="s">
        <v>109</v>
      </c>
      <c r="C273" s="7" t="s">
        <v>399</v>
      </c>
    </row>
    <row r="274" spans="2:3" x14ac:dyDescent="0.3">
      <c r="B274" s="7" t="s">
        <v>110</v>
      </c>
      <c r="C274" s="7" t="s">
        <v>400</v>
      </c>
    </row>
    <row r="275" spans="2:3" ht="25" x14ac:dyDescent="0.3">
      <c r="B275" s="7" t="s">
        <v>111</v>
      </c>
      <c r="C275" s="7" t="s">
        <v>401</v>
      </c>
    </row>
    <row r="276" spans="2:3" x14ac:dyDescent="0.3">
      <c r="B276" s="7" t="s">
        <v>112</v>
      </c>
      <c r="C276" s="7" t="s">
        <v>336</v>
      </c>
    </row>
    <row r="277" spans="2:3" x14ac:dyDescent="0.3">
      <c r="B277" s="7" t="s">
        <v>113</v>
      </c>
      <c r="C277" s="7" t="s">
        <v>402</v>
      </c>
    </row>
    <row r="278" spans="2:3" ht="25" x14ac:dyDescent="0.3">
      <c r="B278" s="7" t="s">
        <v>114</v>
      </c>
      <c r="C278" s="7" t="s">
        <v>403</v>
      </c>
    </row>
    <row r="279" spans="2:3" ht="25" x14ac:dyDescent="0.3">
      <c r="B279" s="7" t="s">
        <v>149</v>
      </c>
      <c r="C279" s="7" t="s">
        <v>513</v>
      </c>
    </row>
    <row r="280" spans="2:3" ht="25" x14ac:dyDescent="0.3">
      <c r="B280" s="7" t="s">
        <v>150</v>
      </c>
      <c r="C280" s="7" t="s">
        <v>404</v>
      </c>
    </row>
    <row r="281" spans="2:3" x14ac:dyDescent="0.3">
      <c r="B281" s="174" t="s">
        <v>143</v>
      </c>
      <c r="C281" s="7" t="s">
        <v>422</v>
      </c>
    </row>
    <row r="282" spans="2:3" x14ac:dyDescent="0.3">
      <c r="B282" s="174" t="s">
        <v>555</v>
      </c>
      <c r="C282" s="7" t="s">
        <v>554</v>
      </c>
    </row>
    <row r="283" spans="2:3" ht="37.5" x14ac:dyDescent="0.3">
      <c r="B283" s="7" t="s">
        <v>115</v>
      </c>
      <c r="C283" s="7" t="s">
        <v>405</v>
      </c>
    </row>
    <row r="284" spans="2:3" ht="26.5" thickBot="1" x14ac:dyDescent="0.35">
      <c r="B284" s="48" t="s">
        <v>116</v>
      </c>
      <c r="C284" s="48" t="s">
        <v>406</v>
      </c>
    </row>
    <row r="285" spans="2:3" ht="13" x14ac:dyDescent="0.3">
      <c r="B285" s="36" t="s">
        <v>117</v>
      </c>
      <c r="C285" s="36" t="s">
        <v>407</v>
      </c>
    </row>
    <row r="286" spans="2:3" x14ac:dyDescent="0.3">
      <c r="B286" s="7" t="s">
        <v>118</v>
      </c>
      <c r="C286" s="7" t="s">
        <v>408</v>
      </c>
    </row>
    <row r="287" spans="2:3" x14ac:dyDescent="0.3">
      <c r="B287" s="7" t="s">
        <v>209</v>
      </c>
      <c r="C287" s="7" t="s">
        <v>402</v>
      </c>
    </row>
    <row r="288" spans="2:3" x14ac:dyDescent="0.3">
      <c r="B288" s="7" t="s">
        <v>119</v>
      </c>
      <c r="C288" s="7" t="s">
        <v>409</v>
      </c>
    </row>
    <row r="289" spans="2:4" x14ac:dyDescent="0.3">
      <c r="B289" s="7" t="s">
        <v>159</v>
      </c>
      <c r="C289" s="7" t="s">
        <v>410</v>
      </c>
    </row>
    <row r="290" spans="2:4" x14ac:dyDescent="0.3">
      <c r="B290" s="7" t="s">
        <v>151</v>
      </c>
      <c r="C290" s="7" t="s">
        <v>411</v>
      </c>
    </row>
    <row r="291" spans="2:4" ht="25" x14ac:dyDescent="0.3">
      <c r="B291" s="7" t="s">
        <v>160</v>
      </c>
      <c r="C291" s="7" t="s">
        <v>412</v>
      </c>
    </row>
    <row r="292" spans="2:4" ht="25" x14ac:dyDescent="0.3">
      <c r="B292" s="7" t="s">
        <v>120</v>
      </c>
      <c r="C292" s="7" t="s">
        <v>413</v>
      </c>
    </row>
    <row r="293" spans="2:4" ht="25" x14ac:dyDescent="0.3">
      <c r="B293" s="7" t="s">
        <v>121</v>
      </c>
      <c r="C293" s="7" t="s">
        <v>414</v>
      </c>
    </row>
    <row r="294" spans="2:4" x14ac:dyDescent="0.3">
      <c r="B294" s="7" t="s">
        <v>152</v>
      </c>
      <c r="C294" s="174" t="s">
        <v>421</v>
      </c>
    </row>
    <row r="295" spans="2:4" ht="26.5" thickBot="1" x14ac:dyDescent="0.35">
      <c r="B295" s="48" t="s">
        <v>122</v>
      </c>
      <c r="C295" s="48" t="s">
        <v>415</v>
      </c>
    </row>
    <row r="296" spans="2:4" ht="26" x14ac:dyDescent="0.3">
      <c r="B296" s="50" t="s">
        <v>238</v>
      </c>
      <c r="C296" s="50" t="s">
        <v>417</v>
      </c>
    </row>
    <row r="297" spans="2:4" ht="25" x14ac:dyDescent="0.3">
      <c r="B297" s="7" t="s">
        <v>123</v>
      </c>
      <c r="C297" s="7" t="s">
        <v>416</v>
      </c>
    </row>
    <row r="298" spans="2:4" ht="25" x14ac:dyDescent="0.3">
      <c r="B298" s="7" t="s">
        <v>459</v>
      </c>
      <c r="C298" s="7" t="s">
        <v>418</v>
      </c>
    </row>
    <row r="299" spans="2:4" ht="25" x14ac:dyDescent="0.3">
      <c r="B299" s="7" t="s">
        <v>572</v>
      </c>
      <c r="C299" s="7" t="s">
        <v>571</v>
      </c>
    </row>
    <row r="300" spans="2:4" x14ac:dyDescent="0.3">
      <c r="B300" s="174" t="s">
        <v>124</v>
      </c>
      <c r="C300" s="174" t="s">
        <v>419</v>
      </c>
    </row>
    <row r="301" spans="2:4" ht="13.5" thickBot="1" x14ac:dyDescent="0.35">
      <c r="B301" s="162" t="s">
        <v>125</v>
      </c>
      <c r="C301" s="162" t="s">
        <v>420</v>
      </c>
    </row>
    <row r="302" spans="2:4" ht="87.5" x14ac:dyDescent="0.3">
      <c r="B302" s="6" t="s">
        <v>163</v>
      </c>
      <c r="C302" s="6" t="s">
        <v>510</v>
      </c>
      <c r="D302" s="208"/>
    </row>
    <row r="303" spans="2:4" ht="37.5" x14ac:dyDescent="0.3">
      <c r="B303" s="6" t="s">
        <v>512</v>
      </c>
      <c r="C303" s="209" t="s">
        <v>511</v>
      </c>
      <c r="D303" s="208"/>
    </row>
    <row r="305" spans="2:3" ht="13" x14ac:dyDescent="0.3">
      <c r="B305" s="94" t="s">
        <v>501</v>
      </c>
      <c r="C305" s="94" t="s">
        <v>428</v>
      </c>
    </row>
    <row r="306" spans="2:3" ht="13" x14ac:dyDescent="0.3">
      <c r="B306" s="177" t="s">
        <v>188</v>
      </c>
      <c r="C306" s="181" t="s">
        <v>427</v>
      </c>
    </row>
    <row r="307" spans="2:3" x14ac:dyDescent="0.3">
      <c r="B307" s="220" t="s">
        <v>575</v>
      </c>
      <c r="C307" s="220" t="s">
        <v>573</v>
      </c>
    </row>
    <row r="308" spans="2:3" x14ac:dyDescent="0.3">
      <c r="B308" s="172" t="s">
        <v>237</v>
      </c>
      <c r="C308" s="172" t="s">
        <v>247</v>
      </c>
    </row>
    <row r="309" spans="2:3" ht="13" x14ac:dyDescent="0.3">
      <c r="B309" s="220" t="s">
        <v>575</v>
      </c>
      <c r="C309" s="227" t="s">
        <v>573</v>
      </c>
    </row>
    <row r="310" spans="2:3" x14ac:dyDescent="0.3">
      <c r="B310" s="172" t="s">
        <v>173</v>
      </c>
      <c r="C310" s="172" t="s">
        <v>248</v>
      </c>
    </row>
    <row r="311" spans="2:3" ht="13.5" thickBot="1" x14ac:dyDescent="0.35">
      <c r="B311" s="178" t="s">
        <v>182</v>
      </c>
      <c r="C311" s="187" t="s">
        <v>545</v>
      </c>
    </row>
    <row r="312" spans="2:3" ht="13.5" thickTop="1" x14ac:dyDescent="0.3">
      <c r="B312" s="179"/>
      <c r="C312" s="211"/>
    </row>
    <row r="313" spans="2:3" ht="13" x14ac:dyDescent="0.3">
      <c r="B313" s="177" t="s">
        <v>188</v>
      </c>
      <c r="C313" s="181" t="s">
        <v>427</v>
      </c>
    </row>
    <row r="314" spans="2:3" x14ac:dyDescent="0.3">
      <c r="B314" s="172" t="s">
        <v>524</v>
      </c>
      <c r="C314" s="172" t="s">
        <v>535</v>
      </c>
    </row>
    <row r="315" spans="2:3" ht="13" x14ac:dyDescent="0.3">
      <c r="B315" s="171" t="s">
        <v>525</v>
      </c>
      <c r="C315" s="171" t="s">
        <v>536</v>
      </c>
    </row>
    <row r="316" spans="2:3" x14ac:dyDescent="0.3">
      <c r="B316" s="268" t="s">
        <v>566</v>
      </c>
      <c r="C316" s="220" t="s">
        <v>580</v>
      </c>
    </row>
    <row r="317" spans="2:3" x14ac:dyDescent="0.3">
      <c r="B317" s="220" t="s">
        <v>237</v>
      </c>
      <c r="C317" s="220" t="s">
        <v>247</v>
      </c>
    </row>
    <row r="318" spans="2:3" x14ac:dyDescent="0.3">
      <c r="B318" s="220" t="s">
        <v>173</v>
      </c>
      <c r="C318" s="220" t="s">
        <v>248</v>
      </c>
    </row>
    <row r="319" spans="2:3" ht="13" x14ac:dyDescent="0.3">
      <c r="B319" s="188" t="s">
        <v>526</v>
      </c>
      <c r="C319" s="188" t="s">
        <v>537</v>
      </c>
    </row>
    <row r="320" spans="2:3" x14ac:dyDescent="0.3">
      <c r="B320" s="172"/>
      <c r="C320" s="172"/>
    </row>
    <row r="321" spans="2:3" x14ac:dyDescent="0.3">
      <c r="B321" s="172" t="s">
        <v>527</v>
      </c>
      <c r="C321" s="172" t="s">
        <v>538</v>
      </c>
    </row>
    <row r="322" spans="2:3" ht="13" x14ac:dyDescent="0.3">
      <c r="B322" s="171" t="s">
        <v>525</v>
      </c>
      <c r="C322" s="171" t="s">
        <v>536</v>
      </c>
    </row>
    <row r="323" spans="2:3" x14ac:dyDescent="0.3">
      <c r="B323" s="220" t="s">
        <v>575</v>
      </c>
      <c r="C323" s="220" t="s">
        <v>573</v>
      </c>
    </row>
    <row r="324" spans="2:3" x14ac:dyDescent="0.3">
      <c r="B324" s="220" t="s">
        <v>173</v>
      </c>
      <c r="C324" s="220" t="s">
        <v>248</v>
      </c>
    </row>
    <row r="325" spans="2:3" ht="13" x14ac:dyDescent="0.3">
      <c r="B325" s="188" t="s">
        <v>531</v>
      </c>
      <c r="C325" s="188" t="s">
        <v>539</v>
      </c>
    </row>
    <row r="326" spans="2:3" x14ac:dyDescent="0.3">
      <c r="B326" s="172"/>
      <c r="C326" s="172"/>
    </row>
    <row r="327" spans="2:3" x14ac:dyDescent="0.3">
      <c r="B327" s="172" t="s">
        <v>528</v>
      </c>
      <c r="C327" s="172" t="s">
        <v>540</v>
      </c>
    </row>
    <row r="328" spans="2:3" ht="13" x14ac:dyDescent="0.3">
      <c r="B328" s="171" t="s">
        <v>525</v>
      </c>
      <c r="C328" s="171" t="s">
        <v>536</v>
      </c>
    </row>
    <row r="329" spans="2:3" x14ac:dyDescent="0.3">
      <c r="B329" s="268" t="s">
        <v>566</v>
      </c>
      <c r="C329" s="220" t="s">
        <v>580</v>
      </c>
    </row>
    <row r="330" spans="2:3" x14ac:dyDescent="0.3">
      <c r="B330" s="220" t="s">
        <v>173</v>
      </c>
      <c r="C330" s="220" t="s">
        <v>248</v>
      </c>
    </row>
    <row r="331" spans="2:3" ht="13" x14ac:dyDescent="0.3">
      <c r="B331" s="188" t="s">
        <v>532</v>
      </c>
      <c r="C331" s="188" t="s">
        <v>541</v>
      </c>
    </row>
    <row r="332" spans="2:3" x14ac:dyDescent="0.3">
      <c r="B332" s="172"/>
      <c r="C332" s="172"/>
    </row>
    <row r="333" spans="2:3" x14ac:dyDescent="0.3">
      <c r="B333" s="172" t="s">
        <v>529</v>
      </c>
      <c r="C333" s="172" t="s">
        <v>542</v>
      </c>
    </row>
    <row r="334" spans="2:3" ht="13" x14ac:dyDescent="0.3">
      <c r="B334" s="171" t="s">
        <v>525</v>
      </c>
      <c r="C334" s="171" t="s">
        <v>536</v>
      </c>
    </row>
    <row r="335" spans="2:3" x14ac:dyDescent="0.3">
      <c r="B335" s="268" t="s">
        <v>566</v>
      </c>
      <c r="C335" s="220" t="s">
        <v>580</v>
      </c>
    </row>
    <row r="336" spans="2:3" x14ac:dyDescent="0.3">
      <c r="B336" s="220" t="s">
        <v>173</v>
      </c>
      <c r="C336" s="220" t="s">
        <v>248</v>
      </c>
    </row>
    <row r="337" spans="2:3" ht="13" x14ac:dyDescent="0.3">
      <c r="B337" s="188" t="s">
        <v>533</v>
      </c>
      <c r="C337" s="188" t="s">
        <v>543</v>
      </c>
    </row>
    <row r="338" spans="2:3" x14ac:dyDescent="0.3">
      <c r="B338" s="172"/>
      <c r="C338" s="172"/>
    </row>
    <row r="339" spans="2:3" x14ac:dyDescent="0.3">
      <c r="B339" s="172" t="s">
        <v>530</v>
      </c>
      <c r="C339" s="172" t="s">
        <v>282</v>
      </c>
    </row>
    <row r="340" spans="2:3" ht="13" x14ac:dyDescent="0.3">
      <c r="B340" s="171" t="s">
        <v>525</v>
      </c>
      <c r="C340" s="171" t="s">
        <v>536</v>
      </c>
    </row>
    <row r="341" spans="2:3" x14ac:dyDescent="0.3">
      <c r="B341" s="268" t="s">
        <v>566</v>
      </c>
      <c r="C341" s="220" t="s">
        <v>580</v>
      </c>
    </row>
    <row r="342" spans="2:3" x14ac:dyDescent="0.3">
      <c r="B342" s="220" t="s">
        <v>173</v>
      </c>
      <c r="C342" s="220" t="s">
        <v>248</v>
      </c>
    </row>
    <row r="343" spans="2:3" ht="13" x14ac:dyDescent="0.3">
      <c r="B343" s="188" t="s">
        <v>534</v>
      </c>
      <c r="C343" s="188" t="s">
        <v>544</v>
      </c>
    </row>
    <row r="344" spans="2:3" ht="13.5" thickBot="1" x14ac:dyDescent="0.35">
      <c r="B344" s="178" t="str">
        <f>B311</f>
        <v>Group Adjusted revenue</v>
      </c>
      <c r="C344" s="187" t="str">
        <f>C311</f>
        <v>Скорректированная выручка Группы</v>
      </c>
    </row>
    <row r="345" spans="2:3" ht="13.5" thickTop="1" x14ac:dyDescent="0.3">
      <c r="B345" s="180"/>
      <c r="C345" s="212"/>
    </row>
    <row r="346" spans="2:3" ht="26" x14ac:dyDescent="0.3">
      <c r="B346" s="181" t="s">
        <v>181</v>
      </c>
      <c r="C346" s="181" t="s">
        <v>429</v>
      </c>
    </row>
    <row r="347" spans="2:3" ht="26" x14ac:dyDescent="0.3">
      <c r="B347" s="179" t="s">
        <v>561</v>
      </c>
      <c r="C347" s="211" t="s">
        <v>560</v>
      </c>
    </row>
    <row r="348" spans="2:3" x14ac:dyDescent="0.3">
      <c r="B348" s="182" t="s">
        <v>223</v>
      </c>
      <c r="C348" s="182" t="s">
        <v>247</v>
      </c>
    </row>
    <row r="349" spans="2:3" x14ac:dyDescent="0.3">
      <c r="B349" s="182" t="s">
        <v>173</v>
      </c>
      <c r="C349" s="182" t="s">
        <v>248</v>
      </c>
    </row>
    <row r="350" spans="2:3" x14ac:dyDescent="0.3">
      <c r="B350" s="182" t="s">
        <v>176</v>
      </c>
      <c r="C350" s="182" t="s">
        <v>252</v>
      </c>
    </row>
    <row r="351" spans="2:3" x14ac:dyDescent="0.3">
      <c r="B351" s="182" t="s">
        <v>179</v>
      </c>
      <c r="C351" s="182" t="s">
        <v>253</v>
      </c>
    </row>
    <row r="352" spans="2:3" x14ac:dyDescent="0.3">
      <c r="B352" s="182" t="s">
        <v>177</v>
      </c>
      <c r="C352" s="182" t="s">
        <v>254</v>
      </c>
    </row>
    <row r="353" spans="2:3" x14ac:dyDescent="0.3">
      <c r="B353" s="182" t="s">
        <v>22</v>
      </c>
      <c r="C353" s="182" t="s">
        <v>293</v>
      </c>
    </row>
    <row r="354" spans="2:3" ht="25" x14ac:dyDescent="0.3">
      <c r="B354" s="182" t="s">
        <v>191</v>
      </c>
      <c r="C354" s="182" t="s">
        <v>435</v>
      </c>
    </row>
    <row r="355" spans="2:3" ht="25" x14ac:dyDescent="0.3">
      <c r="B355" s="182" t="s">
        <v>25</v>
      </c>
      <c r="C355" s="182" t="s">
        <v>295</v>
      </c>
    </row>
    <row r="356" spans="2:3" x14ac:dyDescent="0.3">
      <c r="B356" s="182" t="s">
        <v>26</v>
      </c>
      <c r="C356" s="182" t="s">
        <v>296</v>
      </c>
    </row>
    <row r="357" spans="2:3" x14ac:dyDescent="0.3">
      <c r="B357" s="182" t="s">
        <v>27</v>
      </c>
      <c r="C357" s="182" t="s">
        <v>297</v>
      </c>
    </row>
    <row r="358" spans="2:3" x14ac:dyDescent="0.3">
      <c r="B358" s="182" t="s">
        <v>147</v>
      </c>
      <c r="C358" s="182" t="s">
        <v>298</v>
      </c>
    </row>
    <row r="359" spans="2:3" x14ac:dyDescent="0.3">
      <c r="B359" s="182" t="s">
        <v>28</v>
      </c>
      <c r="C359" s="182" t="s">
        <v>430</v>
      </c>
    </row>
    <row r="360" spans="2:3" ht="25" x14ac:dyDescent="0.3">
      <c r="B360" s="182" t="s">
        <v>192</v>
      </c>
      <c r="C360" s="182" t="s">
        <v>300</v>
      </c>
    </row>
    <row r="361" spans="2:3" x14ac:dyDescent="0.3">
      <c r="B361" s="182" t="s">
        <v>193</v>
      </c>
      <c r="C361" s="183" t="s">
        <v>439</v>
      </c>
    </row>
    <row r="362" spans="2:3" ht="25" x14ac:dyDescent="0.3">
      <c r="B362" s="182" t="s">
        <v>194</v>
      </c>
      <c r="C362" s="183" t="s">
        <v>301</v>
      </c>
    </row>
    <row r="363" spans="2:3" x14ac:dyDescent="0.3">
      <c r="B363" s="182" t="s">
        <v>195</v>
      </c>
      <c r="C363" s="183" t="s">
        <v>302</v>
      </c>
    </row>
    <row r="364" spans="2:3" ht="25" x14ac:dyDescent="0.3">
      <c r="B364" s="182" t="s">
        <v>29</v>
      </c>
      <c r="C364" s="183" t="s">
        <v>438</v>
      </c>
    </row>
    <row r="365" spans="2:3" x14ac:dyDescent="0.3">
      <c r="B365" s="182" t="s">
        <v>139</v>
      </c>
      <c r="C365" s="182" t="s">
        <v>305</v>
      </c>
    </row>
    <row r="366" spans="2:3" ht="25" x14ac:dyDescent="0.3">
      <c r="B366" s="182" t="s">
        <v>235</v>
      </c>
      <c r="C366" s="182" t="s">
        <v>306</v>
      </c>
    </row>
    <row r="367" spans="2:3" x14ac:dyDescent="0.3">
      <c r="B367" s="182" t="s">
        <v>196</v>
      </c>
      <c r="C367" s="182" t="s">
        <v>431</v>
      </c>
    </row>
    <row r="368" spans="2:3" x14ac:dyDescent="0.3">
      <c r="B368" s="182" t="s">
        <v>557</v>
      </c>
      <c r="C368" s="182" t="s">
        <v>556</v>
      </c>
    </row>
    <row r="369" spans="2:3" ht="13.5" thickBot="1" x14ac:dyDescent="0.35">
      <c r="B369" s="178" t="s">
        <v>180</v>
      </c>
      <c r="C369" s="178" t="s">
        <v>520</v>
      </c>
    </row>
    <row r="370" spans="2:3" ht="13.5" thickTop="1" x14ac:dyDescent="0.3">
      <c r="B370" s="179"/>
      <c r="C370" s="211"/>
    </row>
    <row r="371" spans="2:3" ht="13" x14ac:dyDescent="0.3">
      <c r="B371" s="180"/>
      <c r="C371" s="212"/>
    </row>
    <row r="372" spans="2:3" ht="26" x14ac:dyDescent="0.3">
      <c r="B372" s="177" t="s">
        <v>213</v>
      </c>
      <c r="C372" s="181" t="s">
        <v>432</v>
      </c>
    </row>
    <row r="373" spans="2:3" ht="26" x14ac:dyDescent="0.3">
      <c r="B373" s="179" t="s">
        <v>562</v>
      </c>
      <c r="C373" s="211" t="s">
        <v>563</v>
      </c>
    </row>
    <row r="374" spans="2:3" x14ac:dyDescent="0.3">
      <c r="B374" s="184" t="s">
        <v>173</v>
      </c>
      <c r="C374" s="184" t="s">
        <v>248</v>
      </c>
    </row>
    <row r="375" spans="2:3" x14ac:dyDescent="0.3">
      <c r="B375" s="172" t="s">
        <v>176</v>
      </c>
      <c r="C375" s="172" t="s">
        <v>252</v>
      </c>
    </row>
    <row r="376" spans="2:3" x14ac:dyDescent="0.3">
      <c r="B376" s="172" t="s">
        <v>179</v>
      </c>
      <c r="C376" s="172" t="s">
        <v>253</v>
      </c>
    </row>
    <row r="377" spans="2:3" x14ac:dyDescent="0.3">
      <c r="B377" s="172" t="s">
        <v>147</v>
      </c>
      <c r="C377" s="182" t="s">
        <v>298</v>
      </c>
    </row>
    <row r="378" spans="2:3" x14ac:dyDescent="0.3">
      <c r="B378" s="172" t="s">
        <v>28</v>
      </c>
      <c r="C378" s="182" t="s">
        <v>430</v>
      </c>
    </row>
    <row r="379" spans="2:3" x14ac:dyDescent="0.3">
      <c r="B379" s="172" t="s">
        <v>191</v>
      </c>
      <c r="C379" s="172" t="s">
        <v>294</v>
      </c>
    </row>
    <row r="380" spans="2:3" x14ac:dyDescent="0.3">
      <c r="B380" s="172" t="s">
        <v>144</v>
      </c>
      <c r="C380" s="172" t="s">
        <v>379</v>
      </c>
    </row>
    <row r="381" spans="2:3" x14ac:dyDescent="0.3">
      <c r="B381" s="172" t="s">
        <v>195</v>
      </c>
      <c r="C381" s="172" t="s">
        <v>302</v>
      </c>
    </row>
    <row r="382" spans="2:3" ht="25" x14ac:dyDescent="0.3">
      <c r="B382" s="172" t="s">
        <v>192</v>
      </c>
      <c r="C382" s="172" t="s">
        <v>440</v>
      </c>
    </row>
    <row r="383" spans="2:3" x14ac:dyDescent="0.3">
      <c r="B383" s="172" t="s">
        <v>194</v>
      </c>
      <c r="C383" s="172" t="s">
        <v>441</v>
      </c>
    </row>
    <row r="384" spans="2:3" ht="25" x14ac:dyDescent="0.3">
      <c r="B384" s="172" t="s">
        <v>29</v>
      </c>
      <c r="C384" s="172" t="s">
        <v>442</v>
      </c>
    </row>
    <row r="385" spans="2:3" x14ac:dyDescent="0.3">
      <c r="B385" s="172" t="s">
        <v>139</v>
      </c>
      <c r="C385" s="172" t="s">
        <v>305</v>
      </c>
    </row>
    <row r="386" spans="2:3" ht="25" x14ac:dyDescent="0.3">
      <c r="B386" s="172" t="s">
        <v>235</v>
      </c>
      <c r="C386" s="172" t="s">
        <v>306</v>
      </c>
    </row>
    <row r="387" spans="2:3" x14ac:dyDescent="0.3">
      <c r="B387" s="172" t="s">
        <v>196</v>
      </c>
      <c r="C387" s="182" t="s">
        <v>431</v>
      </c>
    </row>
    <row r="388" spans="2:3" ht="25" x14ac:dyDescent="0.3">
      <c r="B388" s="172" t="s">
        <v>197</v>
      </c>
      <c r="C388" s="172" t="s">
        <v>435</v>
      </c>
    </row>
    <row r="389" spans="2:3" ht="25" x14ac:dyDescent="0.3">
      <c r="B389" s="172" t="s">
        <v>198</v>
      </c>
      <c r="C389" s="172" t="s">
        <v>443</v>
      </c>
    </row>
    <row r="390" spans="2:3" ht="25" x14ac:dyDescent="0.3">
      <c r="B390" s="185" t="s">
        <v>199</v>
      </c>
      <c r="C390" s="172" t="s">
        <v>433</v>
      </c>
    </row>
    <row r="391" spans="2:3" x14ac:dyDescent="0.3">
      <c r="B391" s="172" t="s">
        <v>177</v>
      </c>
      <c r="C391" s="172" t="s">
        <v>254</v>
      </c>
    </row>
    <row r="392" spans="2:3" x14ac:dyDescent="0.3">
      <c r="B392" s="172" t="s">
        <v>200</v>
      </c>
      <c r="C392" s="172" t="s">
        <v>434</v>
      </c>
    </row>
    <row r="393" spans="2:3" x14ac:dyDescent="0.3">
      <c r="B393" s="182" t="s">
        <v>559</v>
      </c>
      <c r="C393" s="172" t="s">
        <v>558</v>
      </c>
    </row>
    <row r="394" spans="2:3" ht="13.5" thickBot="1" x14ac:dyDescent="0.35">
      <c r="B394" s="178" t="s">
        <v>214</v>
      </c>
      <c r="C394" s="187" t="s">
        <v>261</v>
      </c>
    </row>
    <row r="395" spans="2:3" ht="13.5" thickTop="1" x14ac:dyDescent="0.3">
      <c r="B395" s="180"/>
      <c r="C395" s="212"/>
    </row>
    <row r="396" spans="2:3" x14ac:dyDescent="0.3">
      <c r="B396" s="59"/>
      <c r="C396" s="213"/>
    </row>
    <row r="397" spans="2:3" ht="13" x14ac:dyDescent="0.3">
      <c r="B397" s="181" t="s">
        <v>215</v>
      </c>
      <c r="C397" s="181" t="s">
        <v>447</v>
      </c>
    </row>
    <row r="398" spans="2:3" x14ac:dyDescent="0.3">
      <c r="B398" s="172" t="s">
        <v>201</v>
      </c>
      <c r="C398" s="172" t="s">
        <v>448</v>
      </c>
    </row>
    <row r="399" spans="2:3" x14ac:dyDescent="0.3">
      <c r="B399" s="172" t="s">
        <v>203</v>
      </c>
      <c r="C399" s="172" t="s">
        <v>451</v>
      </c>
    </row>
    <row r="400" spans="2:3" x14ac:dyDescent="0.25">
      <c r="B400" s="225" t="s">
        <v>564</v>
      </c>
      <c r="C400" s="172" t="s">
        <v>565</v>
      </c>
    </row>
    <row r="401" spans="2:3" x14ac:dyDescent="0.3">
      <c r="B401" s="172" t="s">
        <v>204</v>
      </c>
      <c r="C401" s="172" t="s">
        <v>506</v>
      </c>
    </row>
    <row r="402" spans="2:3" ht="13.5" thickBot="1" x14ac:dyDescent="0.35">
      <c r="B402" s="178" t="s">
        <v>216</v>
      </c>
      <c r="C402" s="187" t="s">
        <v>508</v>
      </c>
    </row>
    <row r="403" spans="2:3" ht="13.5" thickTop="1" x14ac:dyDescent="0.3">
      <c r="B403" s="186"/>
      <c r="C403" s="214"/>
    </row>
    <row r="404" spans="2:3" ht="13" x14ac:dyDescent="0.3">
      <c r="B404" s="186"/>
      <c r="C404" s="214"/>
    </row>
    <row r="405" spans="2:3" ht="13" x14ac:dyDescent="0.3">
      <c r="B405" s="181" t="s">
        <v>516</v>
      </c>
      <c r="C405" s="181" t="s">
        <v>517</v>
      </c>
    </row>
    <row r="406" spans="2:3" x14ac:dyDescent="0.3">
      <c r="B406" s="172" t="s">
        <v>201</v>
      </c>
      <c r="C406" s="172" t="s">
        <v>448</v>
      </c>
    </row>
    <row r="407" spans="2:3" x14ac:dyDescent="0.3">
      <c r="B407" s="172" t="s">
        <v>202</v>
      </c>
      <c r="C407" s="172" t="s">
        <v>252</v>
      </c>
    </row>
    <row r="408" spans="2:3" x14ac:dyDescent="0.3">
      <c r="B408" s="172" t="s">
        <v>204</v>
      </c>
      <c r="C408" s="172" t="s">
        <v>506</v>
      </c>
    </row>
    <row r="409" spans="2:3" ht="26.5" thickBot="1" x14ac:dyDescent="0.35">
      <c r="B409" s="187" t="s">
        <v>515</v>
      </c>
      <c r="C409" s="187" t="s">
        <v>518</v>
      </c>
    </row>
    <row r="410" spans="2:3" ht="13.5" thickTop="1" x14ac:dyDescent="0.3">
      <c r="B410" s="180"/>
      <c r="C410" s="212"/>
    </row>
    <row r="411" spans="2:3" ht="13" x14ac:dyDescent="0.3">
      <c r="B411" s="180"/>
      <c r="C411" s="212"/>
    </row>
    <row r="412" spans="2:3" ht="13" x14ac:dyDescent="0.3">
      <c r="B412" s="181" t="s">
        <v>217</v>
      </c>
      <c r="C412" s="181" t="s">
        <v>449</v>
      </c>
    </row>
    <row r="413" spans="2:3" x14ac:dyDescent="0.3">
      <c r="B413" s="172" t="s">
        <v>201</v>
      </c>
      <c r="C413" s="172" t="s">
        <v>448</v>
      </c>
    </row>
    <row r="414" spans="2:3" x14ac:dyDescent="0.3">
      <c r="B414" s="172" t="s">
        <v>204</v>
      </c>
      <c r="C414" s="172" t="s">
        <v>506</v>
      </c>
    </row>
    <row r="415" spans="2:3" ht="13.5" thickBot="1" x14ac:dyDescent="0.35">
      <c r="B415" s="187" t="s">
        <v>218</v>
      </c>
      <c r="C415" s="187" t="s">
        <v>509</v>
      </c>
    </row>
    <row r="416" spans="2:3" ht="13.5" thickTop="1" x14ac:dyDescent="0.3">
      <c r="B416" s="180"/>
      <c r="C416" s="212"/>
    </row>
    <row r="417" spans="2:3" ht="13" x14ac:dyDescent="0.3">
      <c r="B417" s="181" t="s">
        <v>219</v>
      </c>
      <c r="C417" s="181" t="s">
        <v>450</v>
      </c>
    </row>
    <row r="418" spans="2:3" x14ac:dyDescent="0.3">
      <c r="B418" s="172" t="s">
        <v>201</v>
      </c>
      <c r="C418" s="172" t="s">
        <v>448</v>
      </c>
    </row>
    <row r="419" spans="2:3" x14ac:dyDescent="0.3">
      <c r="B419" s="172" t="s">
        <v>204</v>
      </c>
      <c r="C419" s="172" t="s">
        <v>506</v>
      </c>
    </row>
    <row r="420" spans="2:3" ht="13.5" thickBot="1" x14ac:dyDescent="0.35">
      <c r="B420" s="187" t="s">
        <v>220</v>
      </c>
      <c r="C420" s="187" t="s">
        <v>507</v>
      </c>
    </row>
    <row r="421" spans="2:3" ht="13" thickTop="1" x14ac:dyDescent="0.3"/>
    <row r="422" spans="2:3" ht="13" x14ac:dyDescent="0.3">
      <c r="B422" s="94" t="s">
        <v>501</v>
      </c>
      <c r="C422" s="94" t="s">
        <v>428</v>
      </c>
    </row>
    <row r="423" spans="2:3" ht="13" x14ac:dyDescent="0.3">
      <c r="B423" s="181" t="s">
        <v>225</v>
      </c>
      <c r="C423" s="181" t="s">
        <v>481</v>
      </c>
    </row>
    <row r="424" spans="2:3" x14ac:dyDescent="0.3">
      <c r="B424" s="172" t="s">
        <v>226</v>
      </c>
      <c r="C424" s="184" t="s">
        <v>444</v>
      </c>
    </row>
    <row r="425" spans="2:3" ht="25" x14ac:dyDescent="0.3">
      <c r="B425" s="172" t="s">
        <v>606</v>
      </c>
      <c r="C425" s="184" t="s">
        <v>607</v>
      </c>
    </row>
    <row r="426" spans="2:3" ht="13" x14ac:dyDescent="0.3">
      <c r="B426" s="188" t="s">
        <v>227</v>
      </c>
      <c r="C426" s="188" t="s">
        <v>504</v>
      </c>
    </row>
    <row r="427" spans="2:3" x14ac:dyDescent="0.3">
      <c r="B427" s="172" t="s">
        <v>228</v>
      </c>
      <c r="C427" s="172" t="s">
        <v>445</v>
      </c>
    </row>
    <row r="428" spans="2:3" ht="13" x14ac:dyDescent="0.3">
      <c r="B428" s="188" t="s">
        <v>229</v>
      </c>
      <c r="C428" s="188" t="s">
        <v>505</v>
      </c>
    </row>
    <row r="429" spans="2:3" x14ac:dyDescent="0.3">
      <c r="B429" s="172" t="s">
        <v>64</v>
      </c>
      <c r="C429" s="172" t="s">
        <v>339</v>
      </c>
    </row>
    <row r="430" spans="2:3" ht="13" x14ac:dyDescent="0.3">
      <c r="B430" s="188" t="s">
        <v>230</v>
      </c>
      <c r="C430" s="188" t="s">
        <v>503</v>
      </c>
    </row>
    <row r="431" spans="2:3" ht="13.5" thickBot="1" x14ac:dyDescent="0.35">
      <c r="B431" s="187" t="s">
        <v>231</v>
      </c>
      <c r="C431" s="187" t="s">
        <v>502</v>
      </c>
    </row>
    <row r="432" spans="2:3" ht="21.75" customHeight="1" thickTop="1" x14ac:dyDescent="0.3">
      <c r="B432" s="171" t="s">
        <v>232</v>
      </c>
      <c r="C432" s="171" t="s">
        <v>521</v>
      </c>
    </row>
    <row r="433" spans="2:3" ht="26" x14ac:dyDescent="0.3">
      <c r="B433" s="171" t="s">
        <v>233</v>
      </c>
      <c r="C433" s="171" t="s">
        <v>522</v>
      </c>
    </row>
    <row r="434" spans="2:3" x14ac:dyDescent="0.3">
      <c r="B434" s="189" t="s">
        <v>234</v>
      </c>
      <c r="C434" s="189" t="s">
        <v>523</v>
      </c>
    </row>
    <row r="437" spans="2:3" ht="13" x14ac:dyDescent="0.3">
      <c r="B437" s="173" t="s">
        <v>499</v>
      </c>
      <c r="C437" s="94" t="s">
        <v>278</v>
      </c>
    </row>
    <row r="438" spans="2:3" x14ac:dyDescent="0.3">
      <c r="B438" s="7" t="s">
        <v>13</v>
      </c>
      <c r="C438" s="7" t="s">
        <v>279</v>
      </c>
    </row>
    <row r="439" spans="2:3" x14ac:dyDescent="0.3">
      <c r="B439" s="7" t="s">
        <v>15</v>
      </c>
      <c r="C439" s="7" t="s">
        <v>280</v>
      </c>
    </row>
    <row r="440" spans="2:3" x14ac:dyDescent="0.3">
      <c r="B440" s="7" t="s">
        <v>153</v>
      </c>
      <c r="C440" s="7" t="s">
        <v>281</v>
      </c>
    </row>
    <row r="441" spans="2:3" x14ac:dyDescent="0.3">
      <c r="B441" s="7" t="s">
        <v>21</v>
      </c>
      <c r="C441" s="7" t="s">
        <v>282</v>
      </c>
    </row>
    <row r="442" spans="2:3" ht="13" x14ac:dyDescent="0.3">
      <c r="B442" s="8" t="s">
        <v>7</v>
      </c>
      <c r="C442" s="8" t="s">
        <v>283</v>
      </c>
    </row>
    <row r="443" spans="2:3" x14ac:dyDescent="0.3">
      <c r="B443" s="6"/>
    </row>
    <row r="444" spans="2:3" x14ac:dyDescent="0.3">
      <c r="B444" s="7" t="s">
        <v>162</v>
      </c>
      <c r="C444" s="7" t="s">
        <v>284</v>
      </c>
    </row>
    <row r="445" spans="2:3" x14ac:dyDescent="0.3">
      <c r="B445" s="7" t="s">
        <v>16</v>
      </c>
      <c r="C445" s="7" t="s">
        <v>285</v>
      </c>
    </row>
    <row r="446" spans="2:3" x14ac:dyDescent="0.3">
      <c r="B446" s="7" t="s">
        <v>17</v>
      </c>
      <c r="C446" s="7" t="s">
        <v>286</v>
      </c>
    </row>
    <row r="447" spans="2:3" x14ac:dyDescent="0.3">
      <c r="B447" s="7" t="s">
        <v>18</v>
      </c>
      <c r="C447" s="7" t="s">
        <v>287</v>
      </c>
    </row>
    <row r="448" spans="2:3" x14ac:dyDescent="0.3">
      <c r="B448" s="7" t="s">
        <v>19</v>
      </c>
      <c r="C448" s="7" t="s">
        <v>288</v>
      </c>
    </row>
    <row r="449" spans="2:3" x14ac:dyDescent="0.3">
      <c r="B449" s="7" t="s">
        <v>20</v>
      </c>
      <c r="C449" s="7" t="s">
        <v>289</v>
      </c>
    </row>
    <row r="450" spans="2:3" x14ac:dyDescent="0.3">
      <c r="B450" s="7" t="s">
        <v>242</v>
      </c>
      <c r="C450" s="7" t="s">
        <v>290</v>
      </c>
    </row>
    <row r="451" spans="2:3" x14ac:dyDescent="0.3">
      <c r="B451" s="7" t="s">
        <v>24</v>
      </c>
      <c r="C451" s="7" t="s">
        <v>291</v>
      </c>
    </row>
    <row r="452" spans="2:3" ht="13" x14ac:dyDescent="0.3">
      <c r="B452" s="8" t="s">
        <v>243</v>
      </c>
      <c r="C452" s="8" t="s">
        <v>292</v>
      </c>
    </row>
    <row r="453" spans="2:3" x14ac:dyDescent="0.3">
      <c r="B453" s="7"/>
      <c r="C453" s="7"/>
    </row>
    <row r="454" spans="2:3" x14ac:dyDescent="0.3">
      <c r="B454" s="7" t="s">
        <v>22</v>
      </c>
      <c r="C454" s="7" t="s">
        <v>293</v>
      </c>
    </row>
    <row r="455" spans="2:3" x14ac:dyDescent="0.3">
      <c r="B455" s="7" t="s">
        <v>43</v>
      </c>
      <c r="C455" s="7" t="s">
        <v>294</v>
      </c>
    </row>
    <row r="456" spans="2:3" ht="25" x14ac:dyDescent="0.3">
      <c r="B456" s="7" t="s">
        <v>25</v>
      </c>
      <c r="C456" s="7" t="s">
        <v>295</v>
      </c>
    </row>
    <row r="457" spans="2:3" x14ac:dyDescent="0.3">
      <c r="B457" s="7" t="s">
        <v>26</v>
      </c>
      <c r="C457" s="7" t="s">
        <v>296</v>
      </c>
    </row>
    <row r="458" spans="2:3" x14ac:dyDescent="0.3">
      <c r="B458" s="7" t="s">
        <v>27</v>
      </c>
      <c r="C458" s="7" t="s">
        <v>297</v>
      </c>
    </row>
    <row r="459" spans="2:3" x14ac:dyDescent="0.3">
      <c r="B459" s="7" t="s">
        <v>138</v>
      </c>
      <c r="C459" s="7" t="s">
        <v>298</v>
      </c>
    </row>
    <row r="460" spans="2:3" x14ac:dyDescent="0.3">
      <c r="B460" s="7" t="s">
        <v>44</v>
      </c>
      <c r="C460" s="7" t="s">
        <v>446</v>
      </c>
    </row>
    <row r="461" spans="2:3" x14ac:dyDescent="0.3">
      <c r="B461" s="7" t="s">
        <v>28</v>
      </c>
      <c r="C461" s="7" t="s">
        <v>299</v>
      </c>
    </row>
    <row r="462" spans="2:3" ht="25" x14ac:dyDescent="0.3">
      <c r="B462" s="7" t="s">
        <v>161</v>
      </c>
      <c r="C462" s="7" t="s">
        <v>300</v>
      </c>
    </row>
    <row r="463" spans="2:3" x14ac:dyDescent="0.3">
      <c r="B463" s="7" t="s">
        <v>45</v>
      </c>
      <c r="C463" s="174" t="s">
        <v>304</v>
      </c>
    </row>
    <row r="464" spans="2:3" ht="25" x14ac:dyDescent="0.3">
      <c r="B464" s="7" t="s">
        <v>170</v>
      </c>
      <c r="C464" s="7" t="s">
        <v>301</v>
      </c>
    </row>
    <row r="465" spans="2:3" x14ac:dyDescent="0.3">
      <c r="B465" s="7" t="s">
        <v>46</v>
      </c>
      <c r="C465" s="7" t="s">
        <v>303</v>
      </c>
    </row>
    <row r="466" spans="2:3" ht="25" x14ac:dyDescent="0.3">
      <c r="B466" s="7" t="s">
        <v>29</v>
      </c>
      <c r="C466" s="7" t="s">
        <v>438</v>
      </c>
    </row>
    <row r="467" spans="2:3" x14ac:dyDescent="0.3">
      <c r="B467" s="7" t="s">
        <v>139</v>
      </c>
      <c r="C467" s="7" t="s">
        <v>305</v>
      </c>
    </row>
    <row r="468" spans="2:3" ht="25" x14ac:dyDescent="0.3">
      <c r="B468" s="7" t="s">
        <v>235</v>
      </c>
      <c r="C468" s="7" t="s">
        <v>306</v>
      </c>
    </row>
    <row r="469" spans="2:3" x14ac:dyDescent="0.3">
      <c r="B469" s="7" t="s">
        <v>169</v>
      </c>
      <c r="C469" s="7" t="s">
        <v>496</v>
      </c>
    </row>
    <row r="470" spans="2:3" ht="26" x14ac:dyDescent="0.3">
      <c r="B470" s="8" t="s">
        <v>567</v>
      </c>
      <c r="C470" s="8" t="s">
        <v>569</v>
      </c>
    </row>
    <row r="471" spans="2:3" x14ac:dyDescent="0.3">
      <c r="B471" s="7" t="s">
        <v>30</v>
      </c>
      <c r="C471" s="7" t="s">
        <v>307</v>
      </c>
    </row>
    <row r="472" spans="2:3" ht="13" x14ac:dyDescent="0.3">
      <c r="B472" s="8" t="s">
        <v>568</v>
      </c>
      <c r="C472" s="8" t="s">
        <v>570</v>
      </c>
    </row>
    <row r="473" spans="2:3" ht="13" x14ac:dyDescent="0.3">
      <c r="B473" s="230" t="s">
        <v>566</v>
      </c>
      <c r="C473" s="230" t="s">
        <v>580</v>
      </c>
    </row>
    <row r="474" spans="2:3" ht="13" x14ac:dyDescent="0.3">
      <c r="B474" s="8" t="s">
        <v>585</v>
      </c>
      <c r="C474" s="8" t="s">
        <v>586</v>
      </c>
    </row>
    <row r="475" spans="2:3" ht="13" x14ac:dyDescent="0.3">
      <c r="B475" s="36" t="s">
        <v>494</v>
      </c>
      <c r="C475" s="36" t="s">
        <v>255</v>
      </c>
    </row>
    <row r="476" spans="2:3" x14ac:dyDescent="0.3">
      <c r="B476" s="12" t="s">
        <v>31</v>
      </c>
      <c r="C476" s="12" t="s">
        <v>308</v>
      </c>
    </row>
    <row r="477" spans="2:3" x14ac:dyDescent="0.3">
      <c r="B477" s="7" t="s">
        <v>32</v>
      </c>
      <c r="C477" s="7" t="s">
        <v>309</v>
      </c>
    </row>
    <row r="478" spans="2:3" x14ac:dyDescent="0.3">
      <c r="B478" s="7" t="s">
        <v>486</v>
      </c>
      <c r="C478" s="7" t="s">
        <v>310</v>
      </c>
    </row>
    <row r="479" spans="2:3" ht="39" x14ac:dyDescent="0.3">
      <c r="B479" s="36" t="s">
        <v>33</v>
      </c>
      <c r="C479" s="36" t="s">
        <v>311</v>
      </c>
    </row>
    <row r="480" spans="2:3" ht="25" x14ac:dyDescent="0.3">
      <c r="B480" s="12" t="s">
        <v>34</v>
      </c>
      <c r="C480" s="12" t="s">
        <v>312</v>
      </c>
    </row>
    <row r="481" spans="2:3" x14ac:dyDescent="0.3">
      <c r="B481" s="7" t="s">
        <v>35</v>
      </c>
      <c r="C481" s="7" t="s">
        <v>313</v>
      </c>
    </row>
    <row r="482" spans="2:3" ht="26" x14ac:dyDescent="0.3">
      <c r="B482" s="8" t="s">
        <v>36</v>
      </c>
      <c r="C482" s="8" t="s">
        <v>314</v>
      </c>
    </row>
    <row r="483" spans="2:3" ht="13" x14ac:dyDescent="0.3">
      <c r="B483" s="8" t="s">
        <v>37</v>
      </c>
      <c r="C483" s="8" t="s">
        <v>315</v>
      </c>
    </row>
    <row r="484" spans="2:3" ht="13" x14ac:dyDescent="0.3">
      <c r="B484" s="36" t="s">
        <v>31</v>
      </c>
      <c r="C484" s="36" t="s">
        <v>308</v>
      </c>
    </row>
    <row r="485" spans="2:3" x14ac:dyDescent="0.3">
      <c r="B485" s="7" t="s">
        <v>32</v>
      </c>
      <c r="C485" s="7" t="s">
        <v>309</v>
      </c>
    </row>
    <row r="486" spans="2:3" x14ac:dyDescent="0.3">
      <c r="B486" s="7" t="s">
        <v>486</v>
      </c>
      <c r="C486" s="7" t="s">
        <v>310</v>
      </c>
    </row>
    <row r="487" spans="2:3" ht="13" x14ac:dyDescent="0.3">
      <c r="B487" s="36" t="s">
        <v>38</v>
      </c>
      <c r="C487" s="36" t="s">
        <v>316</v>
      </c>
    </row>
    <row r="488" spans="2:3" ht="25" x14ac:dyDescent="0.3">
      <c r="B488" s="12" t="s">
        <v>39</v>
      </c>
      <c r="C488" s="12" t="s">
        <v>317</v>
      </c>
    </row>
    <row r="489" spans="2:3" ht="25" x14ac:dyDescent="0.3">
      <c r="B489" s="224" t="s">
        <v>40</v>
      </c>
      <c r="C489" s="224" t="s">
        <v>318</v>
      </c>
    </row>
    <row r="490" spans="2:3" ht="26" x14ac:dyDescent="0.3">
      <c r="B490" s="231" t="s">
        <v>583</v>
      </c>
      <c r="C490" s="231" t="s">
        <v>581</v>
      </c>
    </row>
    <row r="491" spans="2:3" ht="25" x14ac:dyDescent="0.3">
      <c r="B491" s="12" t="s">
        <v>39</v>
      </c>
      <c r="C491" s="12" t="s">
        <v>317</v>
      </c>
    </row>
    <row r="492" spans="2:3" ht="25" x14ac:dyDescent="0.3">
      <c r="B492" s="224" t="s">
        <v>40</v>
      </c>
      <c r="C492" s="224" t="s">
        <v>318</v>
      </c>
    </row>
    <row r="493" spans="2:3" ht="13" x14ac:dyDescent="0.3">
      <c r="B493" s="231" t="s">
        <v>584</v>
      </c>
      <c r="C493" s="231" t="s">
        <v>582</v>
      </c>
    </row>
    <row r="494" spans="2:3" ht="25" x14ac:dyDescent="0.3">
      <c r="B494" s="12" t="s">
        <v>39</v>
      </c>
      <c r="C494" s="12" t="s">
        <v>317</v>
      </c>
    </row>
    <row r="495" spans="2:3" ht="25.5" thickBot="1" x14ac:dyDescent="0.35">
      <c r="B495" s="13" t="s">
        <v>40</v>
      </c>
      <c r="C495" s="13" t="s">
        <v>318</v>
      </c>
    </row>
    <row r="497" spans="2:3" ht="37.5" x14ac:dyDescent="0.3">
      <c r="B497" s="6" t="s">
        <v>512</v>
      </c>
      <c r="C497" s="209" t="s">
        <v>511</v>
      </c>
    </row>
    <row r="498" spans="2:3" ht="37.5" x14ac:dyDescent="0.3">
      <c r="B498" s="6" t="s">
        <v>587</v>
      </c>
      <c r="C498" s="6" t="s">
        <v>588</v>
      </c>
    </row>
  </sheetData>
  <pageMargins left="0.7" right="0.7" top="0.75" bottom="0.75" header="0.3" footer="0.3"/>
  <pageSetup paperSize="9" orientation="portrait" r:id="rId1"/>
  <customProperties>
    <customPr name="_pios_id" r:id="rId2"/>
  </customPropertie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Contents</vt:lpstr>
      <vt:lpstr>Segments Performance</vt:lpstr>
      <vt:lpstr>PnL (IFRS)</vt:lpstr>
      <vt:lpstr>BS (IFRS)</vt:lpstr>
      <vt:lpstr>CF (IFRS)</vt:lpstr>
      <vt:lpstr>Reconciliations</vt:lpstr>
      <vt:lpstr>Leverage</vt:lpstr>
      <vt:lpstr>Support</vt:lpstr>
    </vt:vector>
  </TitlesOfParts>
  <Company>Mail.ru</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Netynaev Evgeniy</dc:creator>
  <cp:lastModifiedBy>Kazaryan Anna</cp:lastModifiedBy>
  <dcterms:created xsi:type="dcterms:W3CDTF">2021-05-14T12:54:20Z</dcterms:created>
  <dcterms:modified xsi:type="dcterms:W3CDTF">2022-11-09T19:18:50Z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ustomUiType">
    <vt:lpwstr>2</vt:lpwstr>
  </property>
</Properties>
</file>